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ion Setup" sheetId="1" state="visible" r:id="rId1"/>
    <sheet xmlns:r="http://schemas.openxmlformats.org/officeDocument/2006/relationships" name="Annual Projections" sheetId="2" state="visible" r:id="rId2"/>
    <sheet xmlns:r="http://schemas.openxmlformats.org/officeDocument/2006/relationships" name="Growth Analy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i val="1"/>
      <color rgb="00111827"/>
      <sz val="11"/>
    </font>
  </fonts>
  <fills count="8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374151"/>
        <bgColor rgb="0037415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0" pivotButton="0" quotePrefix="0" xfId="0"/>
    <xf numFmtId="0" fontId="5" fillId="0" borderId="0" pivotButton="0" quotePrefix="0" xfId="0"/>
    <xf numFmtId="3" fontId="6" fillId="0" borderId="1" pivotButton="0" quotePrefix="0" xfId="0"/>
    <xf numFmtId="3" fontId="5" fillId="4" borderId="1" pivotButton="0" quotePrefix="0" xfId="0"/>
    <xf numFmtId="164" fontId="6" fillId="0" borderId="1" pivotButton="0" quotePrefix="0" xfId="0"/>
    <xf numFmtId="164" fontId="5" fillId="4" borderId="1" pivotButton="0" quotePrefix="0" xfId="0"/>
    <xf numFmtId="165" fontId="6" fillId="0" borderId="1" pivotButton="0" quotePrefix="0" xfId="0"/>
    <xf numFmtId="0" fontId="5" fillId="5" borderId="0" applyAlignment="1" pivotButton="0" quotePrefix="0" xfId="0">
      <alignment horizontal="center" vertical="center"/>
    </xf>
    <xf numFmtId="3" fontId="6" fillId="6" borderId="1" applyAlignment="1" pivotButton="0" quotePrefix="0" xfId="0">
      <alignment horizontal="center" vertical="center"/>
    </xf>
    <xf numFmtId="164" fontId="6" fillId="6" borderId="1" pivotButton="0" quotePrefix="0" xfId="0"/>
    <xf numFmtId="0" fontId="6" fillId="6" borderId="1" applyAlignment="1" pivotButton="0" quotePrefix="0" xfId="0">
      <alignment horizontal="center" vertical="center"/>
    </xf>
    <xf numFmtId="3" fontId="6" fillId="5" borderId="1" applyAlignment="1" pivotButton="0" quotePrefix="0" xfId="0">
      <alignment horizontal="center" vertical="center"/>
    </xf>
    <xf numFmtId="164" fontId="6" fillId="5" borderId="1" pivotButton="0" quotePrefix="0" xfId="0"/>
    <xf numFmtId="0" fontId="6" fillId="5" borderId="1" applyAlignment="1" pivotButton="0" quotePrefix="0" xfId="0">
      <alignment horizontal="center" vertical="center"/>
    </xf>
    <xf numFmtId="164" fontId="5" fillId="4" borderId="0" pivotButton="0" quotePrefix="0" xfId="0"/>
    <xf numFmtId="164" fontId="5" fillId="0" borderId="0" pivotButton="0" quotePrefix="0" xfId="0"/>
    <xf numFmtId="0" fontId="5" fillId="5" borderId="0" pivotButton="0" quotePrefix="0" xfId="0"/>
    <xf numFmtId="0" fontId="6" fillId="6" borderId="1" pivotButton="0" quotePrefix="0" xfId="0"/>
    <xf numFmtId="165" fontId="6" fillId="6" borderId="1" pivotButton="0" quotePrefix="0" xfId="0"/>
    <xf numFmtId="0" fontId="6" fillId="5" borderId="1" pivotButton="0" quotePrefix="0" xfId="0"/>
    <xf numFmtId="165" fontId="6" fillId="5" borderId="1" pivotButton="0" quotePrefix="0" xfId="0"/>
    <xf numFmtId="0" fontId="4" fillId="7" borderId="1" pivotButton="0" quotePrefix="0" xfId="0"/>
    <xf numFmtId="164" fontId="4" fillId="7" borderId="1" pivotButton="0" quotePrefix="0" xfId="0"/>
    <xf numFmtId="165" fontId="4" fillId="7" borderId="1" pivotButton="0" quotePrefix="0" xfId="0"/>
    <xf numFmtId="0" fontId="7" fillId="0" borderId="0" pivotButton="0" quotePrefix="0" xfId="0"/>
  </cellXfs>
  <cellStyles count="1">
    <cellStyle name="Normal" xfId="0" builtinId="0" hidden="0"/>
  </cellStyles>
  <dxfs count="2"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Retirement Savings Growth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'Annual Projections'!G7</f>
            </strRef>
          </tx>
          <spPr>
            <a:ln xmlns:a="http://schemas.openxmlformats.org/drawingml/2006/main" w="30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'Annual Projections'!$A$9:$A$48</f>
            </numRef>
          </cat>
          <val>
            <numRef>
              <f>'Annual Projections'!$G$8:$G$48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Timeline Years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Balance Accumulation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45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14" customWidth="1" min="3" max="3"/>
    <col width="14" customWidth="1" min="4" max="4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RETIREMENT SAVINGS PROJECTION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RETIREMENT SAVINGS PROJECTION SETUP</t>
        </is>
      </c>
    </row>
    <row r="6"/>
    <row r="7">
      <c r="A7" s="4" t="inlineStr">
        <is>
          <t>YOUR INFORMATION</t>
        </is>
      </c>
    </row>
    <row r="8"/>
    <row r="9">
      <c r="A9" s="5" t="inlineStr">
        <is>
          <t>Current Age:</t>
        </is>
      </c>
      <c r="C9" s="6" t="n">
        <v>30</v>
      </c>
    </row>
    <row r="10">
      <c r="A10" s="5" t="inlineStr">
        <is>
          <t>Retirement Age:</t>
        </is>
      </c>
      <c r="C10" s="6" t="n">
        <v>65</v>
      </c>
    </row>
    <row r="11">
      <c r="A11" s="5" t="inlineStr">
        <is>
          <t>Years Until Retirement:</t>
        </is>
      </c>
      <c r="C11" s="7">
        <f>C10-C9</f>
        <v/>
      </c>
    </row>
    <row r="12"/>
    <row r="13">
      <c r="A13" s="4" t="inlineStr">
        <is>
          <t>CURRENT SAVINGS</t>
        </is>
      </c>
    </row>
    <row r="14"/>
    <row r="15">
      <c r="A15" s="5" t="inlineStr">
        <is>
          <t>Current Retirement Savings:</t>
        </is>
      </c>
      <c r="C15" s="8" t="n">
        <v>45000</v>
      </c>
    </row>
    <row r="16">
      <c r="A16" s="5" t="inlineStr">
        <is>
          <t>Current Employer 401(k) Balance:</t>
        </is>
      </c>
      <c r="C16" s="8" t="n">
        <v>12000</v>
      </c>
    </row>
    <row r="17">
      <c r="A17" s="5" t="inlineStr">
        <is>
          <t>Current IRA Balance:</t>
        </is>
      </c>
      <c r="C17" s="8" t="n">
        <v>8000</v>
      </c>
    </row>
    <row r="18">
      <c r="A18" s="5" t="inlineStr">
        <is>
          <t>Total Current Savings:</t>
        </is>
      </c>
      <c r="C18" s="9">
        <f>C15+C16+C17</f>
        <v/>
      </c>
    </row>
    <row r="19"/>
    <row r="20">
      <c r="A20" s="4" t="inlineStr">
        <is>
          <t>ANNUAL CONTRIBUTIONS</t>
        </is>
      </c>
    </row>
    <row r="21"/>
    <row r="22">
      <c r="A22" s="5" t="inlineStr">
        <is>
          <t>Annual Employee Contribution:</t>
        </is>
      </c>
      <c r="C22" s="8" t="n">
        <v>8500</v>
      </c>
    </row>
    <row r="23">
      <c r="A23" s="5" t="inlineStr">
        <is>
          <t>Annual Employer Match (%):</t>
        </is>
      </c>
      <c r="C23" s="10" t="n">
        <v>0.04</v>
      </c>
    </row>
    <row r="24">
      <c r="A24" s="5" t="inlineStr">
        <is>
          <t>Calculated Employer Match ($):</t>
        </is>
      </c>
      <c r="C24" s="8">
        <f>C22*C23</f>
        <v/>
      </c>
    </row>
    <row r="25">
      <c r="A25" s="5" t="inlineStr">
        <is>
          <t>Additional IRA Contribution:</t>
        </is>
      </c>
      <c r="C25" s="8" t="n">
        <v>3000</v>
      </c>
    </row>
    <row r="26">
      <c r="A26" s="5" t="inlineStr">
        <is>
          <t>Total Annual Contribution:</t>
        </is>
      </c>
      <c r="C26" s="9">
        <f>C22+C24+C25</f>
        <v/>
      </c>
    </row>
    <row r="27"/>
    <row r="28">
      <c r="A28" s="4" t="inlineStr">
        <is>
          <t>INVESTMENT ASSUMPTIONS</t>
        </is>
      </c>
    </row>
    <row r="29"/>
    <row r="30">
      <c r="A30" s="5" t="inlineStr">
        <is>
          <t>Annual Investment Return (%):</t>
        </is>
      </c>
      <c r="C30" s="10" t="n">
        <v>0.07000000000000001</v>
      </c>
    </row>
    <row r="31">
      <c r="A31" s="5" t="inlineStr">
        <is>
          <t>Annual Inflation Rate (%):</t>
        </is>
      </c>
      <c r="C31" s="10" t="n">
        <v>0.025</v>
      </c>
    </row>
    <row r="32">
      <c r="A32" s="5" t="inlineStr">
        <is>
          <t>Annual Contribution Increase (%):</t>
        </is>
      </c>
      <c r="C32" s="10" t="n">
        <v>0.02</v>
      </c>
    </row>
    <row r="33"/>
    <row r="34">
      <c r="A34" s="4" t="inlineStr">
        <is>
          <t>RETIREMENT GOALS</t>
        </is>
      </c>
    </row>
    <row r="35"/>
    <row r="36">
      <c r="A36" s="5" t="inlineStr">
        <is>
          <t>Desired Annual Retirement Income:</t>
        </is>
      </c>
      <c r="C36" s="8" t="n">
        <v>75000</v>
      </c>
    </row>
    <row r="37">
      <c r="A37" s="5" t="inlineStr">
        <is>
          <t>Years in Retirement:</t>
        </is>
      </c>
      <c r="C37" s="6" t="n">
        <v>30</v>
      </c>
    </row>
    <row r="38">
      <c r="A38" s="5" t="inlineStr">
        <is>
          <t>Safe Withdrawal Rate (%):</t>
        </is>
      </c>
      <c r="C38" s="10" t="n">
        <v>0.04</v>
      </c>
    </row>
    <row r="39">
      <c r="A39" s="5" t="inlineStr">
        <is>
          <t>Required Retirement Savings:</t>
        </is>
      </c>
      <c r="C39" s="9">
        <f>C36/C38</f>
        <v/>
      </c>
    </row>
  </sheetData>
  <mergeCells count="9">
    <mergeCell ref="A1:D1"/>
    <mergeCell ref="A5:D5"/>
    <mergeCell ref="A34:D34"/>
    <mergeCell ref="A3:D3"/>
    <mergeCell ref="A20:D20"/>
    <mergeCell ref="A7:D7"/>
    <mergeCell ref="A2:D2"/>
    <mergeCell ref="A28:D28"/>
    <mergeCell ref="A13:D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H56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21" customWidth="1" min="3" max="3"/>
    <col width="23" customWidth="1" min="4" max="4"/>
    <col width="21" customWidth="1" min="5" max="5"/>
    <col width="24" customWidth="1" min="6" max="6"/>
    <col width="18" customWidth="1" min="7" max="7"/>
    <col width="14" customWidth="1" min="8" max="8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RETIREMENT SAVINGS PROJECTION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RETIREMENT SAVINGS GROWTH PROJECTIONS</t>
        </is>
      </c>
    </row>
    <row r="6"/>
    <row r="7">
      <c r="A7" s="11" t="inlineStr">
        <is>
          <t>Year</t>
        </is>
      </c>
      <c r="B7" s="11" t="inlineStr">
        <is>
          <t>Age</t>
        </is>
      </c>
      <c r="C7" s="11" t="inlineStr">
        <is>
          <t>Beginning Balance</t>
        </is>
      </c>
      <c r="D7" s="11" t="inlineStr">
        <is>
          <t>Annual Contribution</t>
        </is>
      </c>
      <c r="E7" s="11" t="inlineStr">
        <is>
          <t>Investment Return</t>
        </is>
      </c>
      <c r="F7" s="11" t="inlineStr">
        <is>
          <t>Inflation Adjustment</t>
        </is>
      </c>
      <c r="G7" s="11" t="inlineStr">
        <is>
          <t>Ending Balance</t>
        </is>
      </c>
      <c r="H7" s="11" t="inlineStr">
        <is>
          <t>On Track?</t>
        </is>
      </c>
    </row>
    <row r="8"/>
    <row r="9">
      <c r="A9" s="12" t="n">
        <v>1</v>
      </c>
      <c r="B9" s="12">
        <f>'Projection Setup'!$C$9+A9</f>
        <v/>
      </c>
      <c r="C9" s="13">
        <f>'Projection Setup'!$C$18</f>
        <v/>
      </c>
      <c r="D9" s="13">
        <f>'Projection Setup'!$C$26 * (1 + 'Projection Setup'!$C$32)^(A9-1)</f>
        <v/>
      </c>
      <c r="E9" s="13">
        <f>C9 * 'Projection Setup'!$C$30</f>
        <v/>
      </c>
      <c r="F9" s="13">
        <f>G9 / (1 + 'Projection Setup'!$C$31)^(A9-1)</f>
        <v/>
      </c>
      <c r="G9" s="13">
        <f>C9 + D9 + E9</f>
        <v/>
      </c>
      <c r="H9" s="14">
        <f>IF(G9&gt;='Projection Setup'!$C$39, "YES", "NO")</f>
        <v/>
      </c>
    </row>
    <row r="10">
      <c r="A10" s="15" t="n">
        <v>2</v>
      </c>
      <c r="B10" s="15">
        <f>'Projection Setup'!$C$9+A10</f>
        <v/>
      </c>
      <c r="C10" s="16">
        <f>G9</f>
        <v/>
      </c>
      <c r="D10" s="16">
        <f>'Projection Setup'!$C$26 * (1 + 'Projection Setup'!$C$32)^(A10-1)</f>
        <v/>
      </c>
      <c r="E10" s="16">
        <f>C10 * 'Projection Setup'!$C$30</f>
        <v/>
      </c>
      <c r="F10" s="16">
        <f>G10 / (1 + 'Projection Setup'!$C$31)^(A10-1)</f>
        <v/>
      </c>
      <c r="G10" s="16">
        <f>C10 + D10 + E10</f>
        <v/>
      </c>
      <c r="H10" s="17">
        <f>IF(G10&gt;='Projection Setup'!$C$39, "YES", "NO")</f>
        <v/>
      </c>
    </row>
    <row r="11">
      <c r="A11" s="12" t="n">
        <v>3</v>
      </c>
      <c r="B11" s="12">
        <f>'Projection Setup'!$C$9+A11</f>
        <v/>
      </c>
      <c r="C11" s="13">
        <f>G10</f>
        <v/>
      </c>
      <c r="D11" s="13">
        <f>'Projection Setup'!$C$26 * (1 + 'Projection Setup'!$C$32)^(A11-1)</f>
        <v/>
      </c>
      <c r="E11" s="13">
        <f>C11 * 'Projection Setup'!$C$30</f>
        <v/>
      </c>
      <c r="F11" s="13">
        <f>G11 / (1 + 'Projection Setup'!$C$31)^(A11-1)</f>
        <v/>
      </c>
      <c r="G11" s="13">
        <f>C11 + D11 + E11</f>
        <v/>
      </c>
      <c r="H11" s="14">
        <f>IF(G11&gt;='Projection Setup'!$C$39, "YES", "NO")</f>
        <v/>
      </c>
    </row>
    <row r="12">
      <c r="A12" s="15" t="n">
        <v>4</v>
      </c>
      <c r="B12" s="15">
        <f>'Projection Setup'!$C$9+A12</f>
        <v/>
      </c>
      <c r="C12" s="16">
        <f>G11</f>
        <v/>
      </c>
      <c r="D12" s="16">
        <f>'Projection Setup'!$C$26 * (1 + 'Projection Setup'!$C$32)^(A12-1)</f>
        <v/>
      </c>
      <c r="E12" s="16">
        <f>C12 * 'Projection Setup'!$C$30</f>
        <v/>
      </c>
      <c r="F12" s="16">
        <f>G12 / (1 + 'Projection Setup'!$C$31)^(A12-1)</f>
        <v/>
      </c>
      <c r="G12" s="16">
        <f>C12 + D12 + E12</f>
        <v/>
      </c>
      <c r="H12" s="17">
        <f>IF(G12&gt;='Projection Setup'!$C$39, "YES", "NO")</f>
        <v/>
      </c>
    </row>
    <row r="13">
      <c r="A13" s="12" t="n">
        <v>5</v>
      </c>
      <c r="B13" s="12">
        <f>'Projection Setup'!$C$9+A13</f>
        <v/>
      </c>
      <c r="C13" s="13">
        <f>G12</f>
        <v/>
      </c>
      <c r="D13" s="13">
        <f>'Projection Setup'!$C$26 * (1 + 'Projection Setup'!$C$32)^(A13-1)</f>
        <v/>
      </c>
      <c r="E13" s="13">
        <f>C13 * 'Projection Setup'!$C$30</f>
        <v/>
      </c>
      <c r="F13" s="13">
        <f>G13 / (1 + 'Projection Setup'!$C$31)^(A13-1)</f>
        <v/>
      </c>
      <c r="G13" s="13">
        <f>C13 + D13 + E13</f>
        <v/>
      </c>
      <c r="H13" s="14">
        <f>IF(G13&gt;='Projection Setup'!$C$39, "YES", "NO")</f>
        <v/>
      </c>
    </row>
    <row r="14">
      <c r="A14" s="15" t="n">
        <v>6</v>
      </c>
      <c r="B14" s="15">
        <f>'Projection Setup'!$C$9+A14</f>
        <v/>
      </c>
      <c r="C14" s="16">
        <f>G13</f>
        <v/>
      </c>
      <c r="D14" s="16">
        <f>'Projection Setup'!$C$26 * (1 + 'Projection Setup'!$C$32)^(A14-1)</f>
        <v/>
      </c>
      <c r="E14" s="16">
        <f>C14 * 'Projection Setup'!$C$30</f>
        <v/>
      </c>
      <c r="F14" s="16">
        <f>G14 / (1 + 'Projection Setup'!$C$31)^(A14-1)</f>
        <v/>
      </c>
      <c r="G14" s="16">
        <f>C14 + D14 + E14</f>
        <v/>
      </c>
      <c r="H14" s="17">
        <f>IF(G14&gt;='Projection Setup'!$C$39, "YES", "NO")</f>
        <v/>
      </c>
    </row>
    <row r="15">
      <c r="A15" s="12" t="n">
        <v>7</v>
      </c>
      <c r="B15" s="12">
        <f>'Projection Setup'!$C$9+A15</f>
        <v/>
      </c>
      <c r="C15" s="13">
        <f>G14</f>
        <v/>
      </c>
      <c r="D15" s="13">
        <f>'Projection Setup'!$C$26 * (1 + 'Projection Setup'!$C$32)^(A15-1)</f>
        <v/>
      </c>
      <c r="E15" s="13">
        <f>C15 * 'Projection Setup'!$C$30</f>
        <v/>
      </c>
      <c r="F15" s="13">
        <f>G15 / (1 + 'Projection Setup'!$C$31)^(A15-1)</f>
        <v/>
      </c>
      <c r="G15" s="13">
        <f>C15 + D15 + E15</f>
        <v/>
      </c>
      <c r="H15" s="14">
        <f>IF(G15&gt;='Projection Setup'!$C$39, "YES", "NO")</f>
        <v/>
      </c>
    </row>
    <row r="16">
      <c r="A16" s="15" t="n">
        <v>8</v>
      </c>
      <c r="B16" s="15">
        <f>'Projection Setup'!$C$9+A16</f>
        <v/>
      </c>
      <c r="C16" s="16">
        <f>G15</f>
        <v/>
      </c>
      <c r="D16" s="16">
        <f>'Projection Setup'!$C$26 * (1 + 'Projection Setup'!$C$32)^(A16-1)</f>
        <v/>
      </c>
      <c r="E16" s="16">
        <f>C16 * 'Projection Setup'!$C$30</f>
        <v/>
      </c>
      <c r="F16" s="16">
        <f>G16 / (1 + 'Projection Setup'!$C$31)^(A16-1)</f>
        <v/>
      </c>
      <c r="G16" s="16">
        <f>C16 + D16 + E16</f>
        <v/>
      </c>
      <c r="H16" s="17">
        <f>IF(G16&gt;='Projection Setup'!$C$39, "YES", "NO")</f>
        <v/>
      </c>
    </row>
    <row r="17">
      <c r="A17" s="12" t="n">
        <v>9</v>
      </c>
      <c r="B17" s="12">
        <f>'Projection Setup'!$C$9+A17</f>
        <v/>
      </c>
      <c r="C17" s="13">
        <f>G16</f>
        <v/>
      </c>
      <c r="D17" s="13">
        <f>'Projection Setup'!$C$26 * (1 + 'Projection Setup'!$C$32)^(A17-1)</f>
        <v/>
      </c>
      <c r="E17" s="13">
        <f>C17 * 'Projection Setup'!$C$30</f>
        <v/>
      </c>
      <c r="F17" s="13">
        <f>G17 / (1 + 'Projection Setup'!$C$31)^(A17-1)</f>
        <v/>
      </c>
      <c r="G17" s="13">
        <f>C17 + D17 + E17</f>
        <v/>
      </c>
      <c r="H17" s="14">
        <f>IF(G17&gt;='Projection Setup'!$C$39, "YES", "NO")</f>
        <v/>
      </c>
    </row>
    <row r="18">
      <c r="A18" s="15" t="n">
        <v>10</v>
      </c>
      <c r="B18" s="15">
        <f>'Projection Setup'!$C$9+A18</f>
        <v/>
      </c>
      <c r="C18" s="16">
        <f>G17</f>
        <v/>
      </c>
      <c r="D18" s="16">
        <f>'Projection Setup'!$C$26 * (1 + 'Projection Setup'!$C$32)^(A18-1)</f>
        <v/>
      </c>
      <c r="E18" s="16">
        <f>C18 * 'Projection Setup'!$C$30</f>
        <v/>
      </c>
      <c r="F18" s="16">
        <f>G18 / (1 + 'Projection Setup'!$C$31)^(A18-1)</f>
        <v/>
      </c>
      <c r="G18" s="16">
        <f>C18 + D18 + E18</f>
        <v/>
      </c>
      <c r="H18" s="17">
        <f>IF(G18&gt;='Projection Setup'!$C$39, "YES", "NO")</f>
        <v/>
      </c>
    </row>
    <row r="19">
      <c r="A19" s="12" t="n">
        <v>11</v>
      </c>
      <c r="B19" s="12">
        <f>'Projection Setup'!$C$9+A19</f>
        <v/>
      </c>
      <c r="C19" s="13">
        <f>G18</f>
        <v/>
      </c>
      <c r="D19" s="13">
        <f>'Projection Setup'!$C$26 * (1 + 'Projection Setup'!$C$32)^(A19-1)</f>
        <v/>
      </c>
      <c r="E19" s="13">
        <f>C19 * 'Projection Setup'!$C$30</f>
        <v/>
      </c>
      <c r="F19" s="13">
        <f>G19 / (1 + 'Projection Setup'!$C$31)^(A19-1)</f>
        <v/>
      </c>
      <c r="G19" s="13">
        <f>C19 + D19 + E19</f>
        <v/>
      </c>
      <c r="H19" s="14">
        <f>IF(G19&gt;='Projection Setup'!$C$39, "YES", "NO")</f>
        <v/>
      </c>
    </row>
    <row r="20">
      <c r="A20" s="15" t="n">
        <v>12</v>
      </c>
      <c r="B20" s="15">
        <f>'Projection Setup'!$C$9+A20</f>
        <v/>
      </c>
      <c r="C20" s="16">
        <f>G19</f>
        <v/>
      </c>
      <c r="D20" s="16">
        <f>'Projection Setup'!$C$26 * (1 + 'Projection Setup'!$C$32)^(A20-1)</f>
        <v/>
      </c>
      <c r="E20" s="16">
        <f>C20 * 'Projection Setup'!$C$30</f>
        <v/>
      </c>
      <c r="F20" s="16">
        <f>G20 / (1 + 'Projection Setup'!$C$31)^(A20-1)</f>
        <v/>
      </c>
      <c r="G20" s="16">
        <f>C20 + D20 + E20</f>
        <v/>
      </c>
      <c r="H20" s="17">
        <f>IF(G20&gt;='Projection Setup'!$C$39, "YES", "NO")</f>
        <v/>
      </c>
    </row>
    <row r="21">
      <c r="A21" s="12" t="n">
        <v>13</v>
      </c>
      <c r="B21" s="12">
        <f>'Projection Setup'!$C$9+A21</f>
        <v/>
      </c>
      <c r="C21" s="13">
        <f>G20</f>
        <v/>
      </c>
      <c r="D21" s="13">
        <f>'Projection Setup'!$C$26 * (1 + 'Projection Setup'!$C$32)^(A21-1)</f>
        <v/>
      </c>
      <c r="E21" s="13">
        <f>C21 * 'Projection Setup'!$C$30</f>
        <v/>
      </c>
      <c r="F21" s="13">
        <f>G21 / (1 + 'Projection Setup'!$C$31)^(A21-1)</f>
        <v/>
      </c>
      <c r="G21" s="13">
        <f>C21 + D21 + E21</f>
        <v/>
      </c>
      <c r="H21" s="14">
        <f>IF(G21&gt;='Projection Setup'!$C$39, "YES", "NO")</f>
        <v/>
      </c>
    </row>
    <row r="22">
      <c r="A22" s="15" t="n">
        <v>14</v>
      </c>
      <c r="B22" s="15">
        <f>'Projection Setup'!$C$9+A22</f>
        <v/>
      </c>
      <c r="C22" s="16">
        <f>G21</f>
        <v/>
      </c>
      <c r="D22" s="16">
        <f>'Projection Setup'!$C$26 * (1 + 'Projection Setup'!$C$32)^(A22-1)</f>
        <v/>
      </c>
      <c r="E22" s="16">
        <f>C22 * 'Projection Setup'!$C$30</f>
        <v/>
      </c>
      <c r="F22" s="16">
        <f>G22 / (1 + 'Projection Setup'!$C$31)^(A22-1)</f>
        <v/>
      </c>
      <c r="G22" s="16">
        <f>C22 + D22 + E22</f>
        <v/>
      </c>
      <c r="H22" s="17">
        <f>IF(G22&gt;='Projection Setup'!$C$39, "YES", "NO")</f>
        <v/>
      </c>
    </row>
    <row r="23">
      <c r="A23" s="12" t="n">
        <v>15</v>
      </c>
      <c r="B23" s="12">
        <f>'Projection Setup'!$C$9+A23</f>
        <v/>
      </c>
      <c r="C23" s="13">
        <f>G22</f>
        <v/>
      </c>
      <c r="D23" s="13">
        <f>'Projection Setup'!$C$26 * (1 + 'Projection Setup'!$C$32)^(A23-1)</f>
        <v/>
      </c>
      <c r="E23" s="13">
        <f>C23 * 'Projection Setup'!$C$30</f>
        <v/>
      </c>
      <c r="F23" s="13">
        <f>G23 / (1 + 'Projection Setup'!$C$31)^(A23-1)</f>
        <v/>
      </c>
      <c r="G23" s="13">
        <f>C23 + D23 + E23</f>
        <v/>
      </c>
      <c r="H23" s="14">
        <f>IF(G23&gt;='Projection Setup'!$C$39, "YES", "NO")</f>
        <v/>
      </c>
    </row>
    <row r="24">
      <c r="A24" s="15" t="n">
        <v>16</v>
      </c>
      <c r="B24" s="15">
        <f>'Projection Setup'!$C$9+A24</f>
        <v/>
      </c>
      <c r="C24" s="16">
        <f>G23</f>
        <v/>
      </c>
      <c r="D24" s="16">
        <f>'Projection Setup'!$C$26 * (1 + 'Projection Setup'!$C$32)^(A24-1)</f>
        <v/>
      </c>
      <c r="E24" s="16">
        <f>C24 * 'Projection Setup'!$C$30</f>
        <v/>
      </c>
      <c r="F24" s="16">
        <f>G24 / (1 + 'Projection Setup'!$C$31)^(A24-1)</f>
        <v/>
      </c>
      <c r="G24" s="16">
        <f>C24 + D24 + E24</f>
        <v/>
      </c>
      <c r="H24" s="17">
        <f>IF(G24&gt;='Projection Setup'!$C$39, "YES", "NO")</f>
        <v/>
      </c>
    </row>
    <row r="25">
      <c r="A25" s="12" t="n">
        <v>17</v>
      </c>
      <c r="B25" s="12">
        <f>'Projection Setup'!$C$9+A25</f>
        <v/>
      </c>
      <c r="C25" s="13">
        <f>G24</f>
        <v/>
      </c>
      <c r="D25" s="13">
        <f>'Projection Setup'!$C$26 * (1 + 'Projection Setup'!$C$32)^(A25-1)</f>
        <v/>
      </c>
      <c r="E25" s="13">
        <f>C25 * 'Projection Setup'!$C$30</f>
        <v/>
      </c>
      <c r="F25" s="13">
        <f>G25 / (1 + 'Projection Setup'!$C$31)^(A25-1)</f>
        <v/>
      </c>
      <c r="G25" s="13">
        <f>C25 + D25 + E25</f>
        <v/>
      </c>
      <c r="H25" s="14">
        <f>IF(G25&gt;='Projection Setup'!$C$39, "YES", "NO")</f>
        <v/>
      </c>
    </row>
    <row r="26">
      <c r="A26" s="15" t="n">
        <v>18</v>
      </c>
      <c r="B26" s="15">
        <f>'Projection Setup'!$C$9+A26</f>
        <v/>
      </c>
      <c r="C26" s="16">
        <f>G25</f>
        <v/>
      </c>
      <c r="D26" s="16">
        <f>'Projection Setup'!$C$26 * (1 + 'Projection Setup'!$C$32)^(A26-1)</f>
        <v/>
      </c>
      <c r="E26" s="16">
        <f>C26 * 'Projection Setup'!$C$30</f>
        <v/>
      </c>
      <c r="F26" s="16">
        <f>G26 / (1 + 'Projection Setup'!$C$31)^(A26-1)</f>
        <v/>
      </c>
      <c r="G26" s="16">
        <f>C26 + D26 + E26</f>
        <v/>
      </c>
      <c r="H26" s="17">
        <f>IF(G26&gt;='Projection Setup'!$C$39, "YES", "NO")</f>
        <v/>
      </c>
    </row>
    <row r="27">
      <c r="A27" s="12" t="n">
        <v>19</v>
      </c>
      <c r="B27" s="12">
        <f>'Projection Setup'!$C$9+A27</f>
        <v/>
      </c>
      <c r="C27" s="13">
        <f>G26</f>
        <v/>
      </c>
      <c r="D27" s="13">
        <f>'Projection Setup'!$C$26 * (1 + 'Projection Setup'!$C$32)^(A27-1)</f>
        <v/>
      </c>
      <c r="E27" s="13">
        <f>C27 * 'Projection Setup'!$C$30</f>
        <v/>
      </c>
      <c r="F27" s="13">
        <f>G27 / (1 + 'Projection Setup'!$C$31)^(A27-1)</f>
        <v/>
      </c>
      <c r="G27" s="13">
        <f>C27 + D27 + E27</f>
        <v/>
      </c>
      <c r="H27" s="14">
        <f>IF(G27&gt;='Projection Setup'!$C$39, "YES", "NO")</f>
        <v/>
      </c>
    </row>
    <row r="28">
      <c r="A28" s="15" t="n">
        <v>20</v>
      </c>
      <c r="B28" s="15">
        <f>'Projection Setup'!$C$9+A28</f>
        <v/>
      </c>
      <c r="C28" s="16">
        <f>G27</f>
        <v/>
      </c>
      <c r="D28" s="16">
        <f>'Projection Setup'!$C$26 * (1 + 'Projection Setup'!$C$32)^(A28-1)</f>
        <v/>
      </c>
      <c r="E28" s="16">
        <f>C28 * 'Projection Setup'!$C$30</f>
        <v/>
      </c>
      <c r="F28" s="16">
        <f>G28 / (1 + 'Projection Setup'!$C$31)^(A28-1)</f>
        <v/>
      </c>
      <c r="G28" s="16">
        <f>C28 + D28 + E28</f>
        <v/>
      </c>
      <c r="H28" s="17">
        <f>IF(G28&gt;='Projection Setup'!$C$39, "YES", "NO")</f>
        <v/>
      </c>
    </row>
    <row r="29">
      <c r="A29" s="12" t="n">
        <v>21</v>
      </c>
      <c r="B29" s="12">
        <f>'Projection Setup'!$C$9+A29</f>
        <v/>
      </c>
      <c r="C29" s="13">
        <f>G28</f>
        <v/>
      </c>
      <c r="D29" s="13">
        <f>'Projection Setup'!$C$26 * (1 + 'Projection Setup'!$C$32)^(A29-1)</f>
        <v/>
      </c>
      <c r="E29" s="13">
        <f>C29 * 'Projection Setup'!$C$30</f>
        <v/>
      </c>
      <c r="F29" s="13">
        <f>G29 / (1 + 'Projection Setup'!$C$31)^(A29-1)</f>
        <v/>
      </c>
      <c r="G29" s="13">
        <f>C29 + D29 + E29</f>
        <v/>
      </c>
      <c r="H29" s="14">
        <f>IF(G29&gt;='Projection Setup'!$C$39, "YES", "NO")</f>
        <v/>
      </c>
    </row>
    <row r="30">
      <c r="A30" s="15" t="n">
        <v>22</v>
      </c>
      <c r="B30" s="15">
        <f>'Projection Setup'!$C$9+A30</f>
        <v/>
      </c>
      <c r="C30" s="16">
        <f>G29</f>
        <v/>
      </c>
      <c r="D30" s="16">
        <f>'Projection Setup'!$C$26 * (1 + 'Projection Setup'!$C$32)^(A30-1)</f>
        <v/>
      </c>
      <c r="E30" s="16">
        <f>C30 * 'Projection Setup'!$C$30</f>
        <v/>
      </c>
      <c r="F30" s="16">
        <f>G30 / (1 + 'Projection Setup'!$C$31)^(A30-1)</f>
        <v/>
      </c>
      <c r="G30" s="16">
        <f>C30 + D30 + E30</f>
        <v/>
      </c>
      <c r="H30" s="17">
        <f>IF(G30&gt;='Projection Setup'!$C$39, "YES", "NO")</f>
        <v/>
      </c>
    </row>
    <row r="31">
      <c r="A31" s="12" t="n">
        <v>23</v>
      </c>
      <c r="B31" s="12">
        <f>'Projection Setup'!$C$9+A31</f>
        <v/>
      </c>
      <c r="C31" s="13">
        <f>G30</f>
        <v/>
      </c>
      <c r="D31" s="13">
        <f>'Projection Setup'!$C$26 * (1 + 'Projection Setup'!$C$32)^(A31-1)</f>
        <v/>
      </c>
      <c r="E31" s="13">
        <f>C31 * 'Projection Setup'!$C$30</f>
        <v/>
      </c>
      <c r="F31" s="13">
        <f>G31 / (1 + 'Projection Setup'!$C$31)^(A31-1)</f>
        <v/>
      </c>
      <c r="G31" s="13">
        <f>C31 + D31 + E31</f>
        <v/>
      </c>
      <c r="H31" s="14">
        <f>IF(G31&gt;='Projection Setup'!$C$39, "YES", "NO")</f>
        <v/>
      </c>
    </row>
    <row r="32">
      <c r="A32" s="15" t="n">
        <v>24</v>
      </c>
      <c r="B32" s="15">
        <f>'Projection Setup'!$C$9+A32</f>
        <v/>
      </c>
      <c r="C32" s="16">
        <f>G31</f>
        <v/>
      </c>
      <c r="D32" s="16">
        <f>'Projection Setup'!$C$26 * (1 + 'Projection Setup'!$C$32)^(A32-1)</f>
        <v/>
      </c>
      <c r="E32" s="16">
        <f>C32 * 'Projection Setup'!$C$30</f>
        <v/>
      </c>
      <c r="F32" s="16">
        <f>G32 / (1 + 'Projection Setup'!$C$31)^(A32-1)</f>
        <v/>
      </c>
      <c r="G32" s="16">
        <f>C32 + D32 + E32</f>
        <v/>
      </c>
      <c r="H32" s="17">
        <f>IF(G32&gt;='Projection Setup'!$C$39, "YES", "NO")</f>
        <v/>
      </c>
    </row>
    <row r="33">
      <c r="A33" s="12" t="n">
        <v>25</v>
      </c>
      <c r="B33" s="12">
        <f>'Projection Setup'!$C$9+A33</f>
        <v/>
      </c>
      <c r="C33" s="13">
        <f>G32</f>
        <v/>
      </c>
      <c r="D33" s="13">
        <f>'Projection Setup'!$C$26 * (1 + 'Projection Setup'!$C$32)^(A33-1)</f>
        <v/>
      </c>
      <c r="E33" s="13">
        <f>C33 * 'Projection Setup'!$C$30</f>
        <v/>
      </c>
      <c r="F33" s="13">
        <f>G33 / (1 + 'Projection Setup'!$C$31)^(A33-1)</f>
        <v/>
      </c>
      <c r="G33" s="13">
        <f>C33 + D33 + E33</f>
        <v/>
      </c>
      <c r="H33" s="14">
        <f>IF(G33&gt;='Projection Setup'!$C$39, "YES", "NO")</f>
        <v/>
      </c>
    </row>
    <row r="34">
      <c r="A34" s="15" t="n">
        <v>26</v>
      </c>
      <c r="B34" s="15">
        <f>'Projection Setup'!$C$9+A34</f>
        <v/>
      </c>
      <c r="C34" s="16">
        <f>G33</f>
        <v/>
      </c>
      <c r="D34" s="16">
        <f>'Projection Setup'!$C$26 * (1 + 'Projection Setup'!$C$32)^(A34-1)</f>
        <v/>
      </c>
      <c r="E34" s="16">
        <f>C34 * 'Projection Setup'!$C$30</f>
        <v/>
      </c>
      <c r="F34" s="16">
        <f>G34 / (1 + 'Projection Setup'!$C$31)^(A34-1)</f>
        <v/>
      </c>
      <c r="G34" s="16">
        <f>C34 + D34 + E34</f>
        <v/>
      </c>
      <c r="H34" s="17">
        <f>IF(G34&gt;='Projection Setup'!$C$39, "YES", "NO")</f>
        <v/>
      </c>
    </row>
    <row r="35">
      <c r="A35" s="12" t="n">
        <v>27</v>
      </c>
      <c r="B35" s="12">
        <f>'Projection Setup'!$C$9+A35</f>
        <v/>
      </c>
      <c r="C35" s="13">
        <f>G34</f>
        <v/>
      </c>
      <c r="D35" s="13">
        <f>'Projection Setup'!$C$26 * (1 + 'Projection Setup'!$C$32)^(A35-1)</f>
        <v/>
      </c>
      <c r="E35" s="13">
        <f>C35 * 'Projection Setup'!$C$30</f>
        <v/>
      </c>
      <c r="F35" s="13">
        <f>G35 / (1 + 'Projection Setup'!$C$31)^(A35-1)</f>
        <v/>
      </c>
      <c r="G35" s="13">
        <f>C35 + D35 + E35</f>
        <v/>
      </c>
      <c r="H35" s="14">
        <f>IF(G35&gt;='Projection Setup'!$C$39, "YES", "NO")</f>
        <v/>
      </c>
    </row>
    <row r="36">
      <c r="A36" s="15" t="n">
        <v>28</v>
      </c>
      <c r="B36" s="15">
        <f>'Projection Setup'!$C$9+A36</f>
        <v/>
      </c>
      <c r="C36" s="16">
        <f>G35</f>
        <v/>
      </c>
      <c r="D36" s="16">
        <f>'Projection Setup'!$C$26 * (1 + 'Projection Setup'!$C$32)^(A36-1)</f>
        <v/>
      </c>
      <c r="E36" s="16">
        <f>C36 * 'Projection Setup'!$C$30</f>
        <v/>
      </c>
      <c r="F36" s="16">
        <f>G36 / (1 + 'Projection Setup'!$C$31)^(A36-1)</f>
        <v/>
      </c>
      <c r="G36" s="16">
        <f>C36 + D36 + E36</f>
        <v/>
      </c>
      <c r="H36" s="17">
        <f>IF(G36&gt;='Projection Setup'!$C$39, "YES", "NO")</f>
        <v/>
      </c>
    </row>
    <row r="37">
      <c r="A37" s="12" t="n">
        <v>29</v>
      </c>
      <c r="B37" s="12">
        <f>'Projection Setup'!$C$9+A37</f>
        <v/>
      </c>
      <c r="C37" s="13">
        <f>G36</f>
        <v/>
      </c>
      <c r="D37" s="13">
        <f>'Projection Setup'!$C$26 * (1 + 'Projection Setup'!$C$32)^(A37-1)</f>
        <v/>
      </c>
      <c r="E37" s="13">
        <f>C37 * 'Projection Setup'!$C$30</f>
        <v/>
      </c>
      <c r="F37" s="13">
        <f>G37 / (1 + 'Projection Setup'!$C$31)^(A37-1)</f>
        <v/>
      </c>
      <c r="G37" s="13">
        <f>C37 + D37 + E37</f>
        <v/>
      </c>
      <c r="H37" s="14">
        <f>IF(G37&gt;='Projection Setup'!$C$39, "YES", "NO")</f>
        <v/>
      </c>
    </row>
    <row r="38">
      <c r="A38" s="15" t="n">
        <v>30</v>
      </c>
      <c r="B38" s="15">
        <f>'Projection Setup'!$C$9+A38</f>
        <v/>
      </c>
      <c r="C38" s="16">
        <f>G37</f>
        <v/>
      </c>
      <c r="D38" s="16">
        <f>'Projection Setup'!$C$26 * (1 + 'Projection Setup'!$C$32)^(A38-1)</f>
        <v/>
      </c>
      <c r="E38" s="16">
        <f>C38 * 'Projection Setup'!$C$30</f>
        <v/>
      </c>
      <c r="F38" s="16">
        <f>G38 / (1 + 'Projection Setup'!$C$31)^(A38-1)</f>
        <v/>
      </c>
      <c r="G38" s="16">
        <f>C38 + D38 + E38</f>
        <v/>
      </c>
      <c r="H38" s="17">
        <f>IF(G38&gt;='Projection Setup'!$C$39, "YES", "NO")</f>
        <v/>
      </c>
    </row>
    <row r="39">
      <c r="A39" s="12" t="n">
        <v>31</v>
      </c>
      <c r="B39" s="12">
        <f>'Projection Setup'!$C$9+A39</f>
        <v/>
      </c>
      <c r="C39" s="13">
        <f>G38</f>
        <v/>
      </c>
      <c r="D39" s="13">
        <f>'Projection Setup'!$C$26 * (1 + 'Projection Setup'!$C$32)^(A39-1)</f>
        <v/>
      </c>
      <c r="E39" s="13">
        <f>C39 * 'Projection Setup'!$C$30</f>
        <v/>
      </c>
      <c r="F39" s="13">
        <f>G39 / (1 + 'Projection Setup'!$C$31)^(A39-1)</f>
        <v/>
      </c>
      <c r="G39" s="13">
        <f>C39 + D39 + E39</f>
        <v/>
      </c>
      <c r="H39" s="14">
        <f>IF(G39&gt;='Projection Setup'!$C$39, "YES", "NO")</f>
        <v/>
      </c>
    </row>
    <row r="40">
      <c r="A40" s="15" t="n">
        <v>32</v>
      </c>
      <c r="B40" s="15">
        <f>'Projection Setup'!$C$9+A40</f>
        <v/>
      </c>
      <c r="C40" s="16">
        <f>G39</f>
        <v/>
      </c>
      <c r="D40" s="16">
        <f>'Projection Setup'!$C$26 * (1 + 'Projection Setup'!$C$32)^(A40-1)</f>
        <v/>
      </c>
      <c r="E40" s="16">
        <f>C40 * 'Projection Setup'!$C$30</f>
        <v/>
      </c>
      <c r="F40" s="16">
        <f>G40 / (1 + 'Projection Setup'!$C$31)^(A40-1)</f>
        <v/>
      </c>
      <c r="G40" s="16">
        <f>C40 + D40 + E40</f>
        <v/>
      </c>
      <c r="H40" s="17">
        <f>IF(G40&gt;='Projection Setup'!$C$39, "YES", "NO")</f>
        <v/>
      </c>
    </row>
    <row r="41">
      <c r="A41" s="12" t="n">
        <v>33</v>
      </c>
      <c r="B41" s="12">
        <f>'Projection Setup'!$C$9+A41</f>
        <v/>
      </c>
      <c r="C41" s="13">
        <f>G40</f>
        <v/>
      </c>
      <c r="D41" s="13">
        <f>'Projection Setup'!$C$26 * (1 + 'Projection Setup'!$C$32)^(A41-1)</f>
        <v/>
      </c>
      <c r="E41" s="13">
        <f>C41 * 'Projection Setup'!$C$30</f>
        <v/>
      </c>
      <c r="F41" s="13">
        <f>G41 / (1 + 'Projection Setup'!$C$31)^(A41-1)</f>
        <v/>
      </c>
      <c r="G41" s="13">
        <f>C41 + D41 + E41</f>
        <v/>
      </c>
      <c r="H41" s="14">
        <f>IF(G41&gt;='Projection Setup'!$C$39, "YES", "NO")</f>
        <v/>
      </c>
    </row>
    <row r="42">
      <c r="A42" s="15" t="n">
        <v>34</v>
      </c>
      <c r="B42" s="15">
        <f>'Projection Setup'!$C$9+A42</f>
        <v/>
      </c>
      <c r="C42" s="16">
        <f>G41</f>
        <v/>
      </c>
      <c r="D42" s="16">
        <f>'Projection Setup'!$C$26 * (1 + 'Projection Setup'!$C$32)^(A42-1)</f>
        <v/>
      </c>
      <c r="E42" s="16">
        <f>C42 * 'Projection Setup'!$C$30</f>
        <v/>
      </c>
      <c r="F42" s="16">
        <f>G42 / (1 + 'Projection Setup'!$C$31)^(A42-1)</f>
        <v/>
      </c>
      <c r="G42" s="16">
        <f>C42 + D42 + E42</f>
        <v/>
      </c>
      <c r="H42" s="17">
        <f>IF(G42&gt;='Projection Setup'!$C$39, "YES", "NO")</f>
        <v/>
      </c>
    </row>
    <row r="43">
      <c r="A43" s="12" t="n">
        <v>35</v>
      </c>
      <c r="B43" s="12">
        <f>'Projection Setup'!$C$9+A43</f>
        <v/>
      </c>
      <c r="C43" s="13">
        <f>G42</f>
        <v/>
      </c>
      <c r="D43" s="13">
        <f>'Projection Setup'!$C$26 * (1 + 'Projection Setup'!$C$32)^(A43-1)</f>
        <v/>
      </c>
      <c r="E43" s="13">
        <f>C43 * 'Projection Setup'!$C$30</f>
        <v/>
      </c>
      <c r="F43" s="13">
        <f>G43 / (1 + 'Projection Setup'!$C$31)^(A43-1)</f>
        <v/>
      </c>
      <c r="G43" s="13">
        <f>C43 + D43 + E43</f>
        <v/>
      </c>
      <c r="H43" s="14">
        <f>IF(G43&gt;='Projection Setup'!$C$39, "YES", "NO")</f>
        <v/>
      </c>
    </row>
    <row r="44">
      <c r="A44" s="15" t="n">
        <v>36</v>
      </c>
      <c r="B44" s="15">
        <f>'Projection Setup'!$C$9+A44</f>
        <v/>
      </c>
      <c r="C44" s="16">
        <f>G43</f>
        <v/>
      </c>
      <c r="D44" s="16">
        <f>'Projection Setup'!$C$26 * (1 + 'Projection Setup'!$C$32)^(A44-1)</f>
        <v/>
      </c>
      <c r="E44" s="16">
        <f>C44 * 'Projection Setup'!$C$30</f>
        <v/>
      </c>
      <c r="F44" s="16">
        <f>G44 / (1 + 'Projection Setup'!$C$31)^(A44-1)</f>
        <v/>
      </c>
      <c r="G44" s="16">
        <f>C44 + D44 + E44</f>
        <v/>
      </c>
      <c r="H44" s="17">
        <f>IF(G44&gt;='Projection Setup'!$C$39, "YES", "NO")</f>
        <v/>
      </c>
    </row>
    <row r="45">
      <c r="A45" s="12" t="n">
        <v>37</v>
      </c>
      <c r="B45" s="12">
        <f>'Projection Setup'!$C$9+A45</f>
        <v/>
      </c>
      <c r="C45" s="13">
        <f>G44</f>
        <v/>
      </c>
      <c r="D45" s="13">
        <f>'Projection Setup'!$C$26 * (1 + 'Projection Setup'!$C$32)^(A45-1)</f>
        <v/>
      </c>
      <c r="E45" s="13">
        <f>C45 * 'Projection Setup'!$C$30</f>
        <v/>
      </c>
      <c r="F45" s="13">
        <f>G45 / (1 + 'Projection Setup'!$C$31)^(A45-1)</f>
        <v/>
      </c>
      <c r="G45" s="13">
        <f>C45 + D45 + E45</f>
        <v/>
      </c>
      <c r="H45" s="14">
        <f>IF(G45&gt;='Projection Setup'!$C$39, "YES", "NO")</f>
        <v/>
      </c>
    </row>
    <row r="46">
      <c r="A46" s="15" t="n">
        <v>38</v>
      </c>
      <c r="B46" s="15">
        <f>'Projection Setup'!$C$9+A46</f>
        <v/>
      </c>
      <c r="C46" s="16">
        <f>G45</f>
        <v/>
      </c>
      <c r="D46" s="16">
        <f>'Projection Setup'!$C$26 * (1 + 'Projection Setup'!$C$32)^(A46-1)</f>
        <v/>
      </c>
      <c r="E46" s="16">
        <f>C46 * 'Projection Setup'!$C$30</f>
        <v/>
      </c>
      <c r="F46" s="16">
        <f>G46 / (1 + 'Projection Setup'!$C$31)^(A46-1)</f>
        <v/>
      </c>
      <c r="G46" s="16">
        <f>C46 + D46 + E46</f>
        <v/>
      </c>
      <c r="H46" s="17">
        <f>IF(G46&gt;='Projection Setup'!$C$39, "YES", "NO")</f>
        <v/>
      </c>
    </row>
    <row r="47">
      <c r="A47" s="12" t="n">
        <v>39</v>
      </c>
      <c r="B47" s="12">
        <f>'Projection Setup'!$C$9+A47</f>
        <v/>
      </c>
      <c r="C47" s="13">
        <f>G46</f>
        <v/>
      </c>
      <c r="D47" s="13">
        <f>'Projection Setup'!$C$26 * (1 + 'Projection Setup'!$C$32)^(A47-1)</f>
        <v/>
      </c>
      <c r="E47" s="13">
        <f>C47 * 'Projection Setup'!$C$30</f>
        <v/>
      </c>
      <c r="F47" s="13">
        <f>G47 / (1 + 'Projection Setup'!$C$31)^(A47-1)</f>
        <v/>
      </c>
      <c r="G47" s="13">
        <f>C47 + D47 + E47</f>
        <v/>
      </c>
      <c r="H47" s="14">
        <f>IF(G47&gt;='Projection Setup'!$C$39, "YES", "NO")</f>
        <v/>
      </c>
    </row>
    <row r="48">
      <c r="A48" s="15" t="n">
        <v>40</v>
      </c>
      <c r="B48" s="15">
        <f>'Projection Setup'!$C$9+A48</f>
        <v/>
      </c>
      <c r="C48" s="16">
        <f>G47</f>
        <v/>
      </c>
      <c r="D48" s="16">
        <f>'Projection Setup'!$C$26 * (1 + 'Projection Setup'!$C$32)^(A48-1)</f>
        <v/>
      </c>
      <c r="E48" s="16">
        <f>C48 * 'Projection Setup'!$C$30</f>
        <v/>
      </c>
      <c r="F48" s="16">
        <f>G48 / (1 + 'Projection Setup'!$C$31)^(A48-1)</f>
        <v/>
      </c>
      <c r="G48" s="16">
        <f>C48 + D48 + E48</f>
        <v/>
      </c>
      <c r="H48" s="17">
        <f>IF(G48&gt;='Projection Setup'!$C$39, "YES", "NO")</f>
        <v/>
      </c>
    </row>
    <row r="49"/>
    <row r="50"/>
    <row r="51">
      <c r="A51" s="4" t="inlineStr">
        <is>
          <t>PROJECTION SUMMARY</t>
        </is>
      </c>
    </row>
    <row r="52"/>
    <row r="53">
      <c r="A53" s="5" t="inlineStr">
        <is>
          <t>Projected Savings at Retirement:</t>
        </is>
      </c>
      <c r="C53" s="18">
        <f>VLOOKUP('Projection Setup'!$C$10, B9:G48, 6, FALSE)</f>
        <v/>
      </c>
    </row>
    <row r="54">
      <c r="A54" s="5" t="inlineStr">
        <is>
          <t>Target Retirement Savings:</t>
        </is>
      </c>
      <c r="C54" s="19">
        <f>'Projection Setup'!$C$39</f>
        <v/>
      </c>
    </row>
    <row r="55">
      <c r="A55" s="5" t="inlineStr">
        <is>
          <t>Surplus/(Shortfall):</t>
        </is>
      </c>
      <c r="C55" s="19">
        <f>C53-C54</f>
        <v/>
      </c>
    </row>
    <row r="56">
      <c r="A56" s="5" t="inlineStr">
        <is>
          <t>Retirement Ready?</t>
        </is>
      </c>
      <c r="C56" s="5">
        <f>IF(C53&gt;=C54, "YES - On Track!", "NO - May Need Adjustment")</f>
        <v/>
      </c>
    </row>
  </sheetData>
  <mergeCells count="5">
    <mergeCell ref="A1:H1"/>
    <mergeCell ref="A3:H3"/>
    <mergeCell ref="A2:H2"/>
    <mergeCell ref="A51:H51"/>
    <mergeCell ref="A5:H5"/>
  </mergeCells>
  <conditionalFormatting sqref="H9:H48">
    <cfRule type="cellIs" priority="1" operator="equal" dxfId="0">
      <formula>"YES"</formula>
    </cfRule>
    <cfRule type="cellIs" priority="2" operator="equal" dxfId="1">
      <formula>"NO"</formula>
    </cfRule>
  </conditionalFormatting>
  <conditionalFormatting sqref="C55">
    <cfRule type="cellIs" priority="3" operator="lessThan" dxfId="1">
      <formula>0</formula>
    </cfRule>
    <cfRule type="cellIs" priority="4" operator="greaterThan" dxfId="0">
      <formula>0</formula>
    </cfRule>
  </conditionalFormatting>
  <conditionalFormatting sqref="C56">
    <cfRule type="cellIs" priority="5" operator="equal" dxfId="0">
      <formula>"YES - On Track!"</formula>
    </cfRule>
    <cfRule type="cellIs" priority="6" operator="equal" dxfId="1">
      <formula>"NO - May Need Adjustment"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E43"/>
  <sheetViews>
    <sheetView workbookViewId="0">
      <selection activeCell="A1" sqref="A1"/>
    </sheetView>
  </sheetViews>
  <sheetFormatPr baseColWidth="8" defaultRowHeight="15"/>
  <cols>
    <col width="120" customWidth="1" min="1" max="1"/>
    <col width="24" customWidth="1" min="2" max="2"/>
    <col width="24" customWidth="1" min="3" max="3"/>
    <col width="28" customWidth="1" min="4" max="4"/>
    <col width="14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RETIREMENT SAVINGS PROJECTION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RETIREMENT SAVINGS ANALYSIS</t>
        </is>
      </c>
    </row>
    <row r="6"/>
    <row r="7">
      <c r="A7" s="4" t="inlineStr">
        <is>
          <t>CONTRIBUTION IMPACT</t>
        </is>
      </c>
    </row>
    <row r="8"/>
    <row r="9"/>
    <row r="10">
      <c r="A10" s="20" t="inlineStr">
        <is>
          <t>Category</t>
        </is>
      </c>
      <c r="B10" s="20" t="inlineStr">
        <is>
          <t>Amount at Retirement</t>
        </is>
      </c>
      <c r="C10" s="20" t="inlineStr">
        <is>
          <t>% of Total</t>
        </is>
      </c>
      <c r="D10" s="20" t="inlineStr">
        <is>
          <t>Impact</t>
        </is>
      </c>
    </row>
    <row r="11">
      <c r="A11" s="21" t="inlineStr">
        <is>
          <t>Employee Contributions</t>
        </is>
      </c>
      <c r="B11" s="13">
        <f>'Projection Setup'!$C$22 * 'Projection Setup'!$C$11</f>
        <v/>
      </c>
      <c r="C11" s="22">
        <f>B11/B14</f>
        <v/>
      </c>
      <c r="D11" s="21" t="inlineStr">
        <is>
          <t>Positive Impact</t>
        </is>
      </c>
    </row>
    <row r="12">
      <c r="A12" s="23" t="inlineStr">
        <is>
          <t>Employer Match</t>
        </is>
      </c>
      <c r="B12" s="16">
        <f>'Projection Setup'!$C$24 * 'Projection Setup'!$C$11</f>
        <v/>
      </c>
      <c r="C12" s="24">
        <f>B12/B14</f>
        <v/>
      </c>
      <c r="D12" s="23" t="inlineStr">
        <is>
          <t>Bonus Match</t>
        </is>
      </c>
    </row>
    <row r="13">
      <c r="A13" s="21" t="inlineStr">
        <is>
          <t>Investment Returns</t>
        </is>
      </c>
      <c r="B13" s="13">
        <f>B14-B11-B12</f>
        <v/>
      </c>
      <c r="C13" s="22">
        <f>B13/B14</f>
        <v/>
      </c>
      <c r="D13" s="21" t="inlineStr">
        <is>
          <t>Key Growth Driver</t>
        </is>
      </c>
    </row>
    <row r="14">
      <c r="A14" s="25" t="inlineStr">
        <is>
          <t>Total Retirement Savings</t>
        </is>
      </c>
      <c r="B14" s="26">
        <f>'Annual Projections'!C53</f>
        <v/>
      </c>
      <c r="C14" s="27">
        <f>SUM(C11:C13)</f>
        <v/>
      </c>
      <c r="D14" s="25" t="inlineStr">
        <is>
          <t>Total Accumulated</t>
        </is>
      </c>
    </row>
    <row r="15"/>
    <row r="16"/>
    <row r="17">
      <c r="A17" s="4" t="inlineStr">
        <is>
          <t>SCENARIO ANALYSIS</t>
        </is>
      </c>
    </row>
    <row r="18"/>
    <row r="19"/>
    <row r="20">
      <c r="A20" s="20" t="inlineStr">
        <is>
          <t>Scenario</t>
        </is>
      </c>
      <c r="B20" s="20" t="inlineStr">
        <is>
          <t>Annual Return</t>
        </is>
      </c>
      <c r="C20" s="20" t="inlineStr">
        <is>
          <t>Result at Retirement</t>
        </is>
      </c>
      <c r="D20" s="20" t="inlineStr">
        <is>
          <t>Surplus/(Shortfall)</t>
        </is>
      </c>
      <c r="E20" s="20" t="inlineStr">
        <is>
          <t>Status</t>
        </is>
      </c>
    </row>
    <row r="21">
      <c r="A21" s="21" t="inlineStr">
        <is>
          <t>Conservative (5%)</t>
        </is>
      </c>
      <c r="B21" s="22" t="n">
        <v>0.05</v>
      </c>
      <c r="C21" s="13">
        <f>'Annual Projections'!C53*0.65</f>
        <v/>
      </c>
      <c r="D21" s="13">
        <f>C21-'Annual Projections'!C54</f>
        <v/>
      </c>
      <c r="E21" s="14">
        <f>IF(D21&gt;=0, "On Track", "Shortfall")</f>
        <v/>
      </c>
    </row>
    <row r="22">
      <c r="A22" s="23" t="inlineStr">
        <is>
          <t>Current Assumption</t>
        </is>
      </c>
      <c r="B22" s="24">
        <f>'Projection Setup'!$C$30</f>
        <v/>
      </c>
      <c r="C22" s="16">
        <f>'Annual Projections'!C53</f>
        <v/>
      </c>
      <c r="D22" s="16">
        <f>'Annual Projections'!C55</f>
        <v/>
      </c>
      <c r="E22" s="17">
        <f>IF(D22&gt;=0, "On Track", "Shortfall")</f>
        <v/>
      </c>
    </row>
    <row r="23">
      <c r="A23" s="21" t="inlineStr">
        <is>
          <t>Optimistic (9%)</t>
        </is>
      </c>
      <c r="B23" s="22" t="n">
        <v>0.09</v>
      </c>
      <c r="C23" s="13">
        <f>'Annual Projections'!C53*1.45</f>
        <v/>
      </c>
      <c r="D23" s="13">
        <f>C23-'Annual Projections'!C54</f>
        <v/>
      </c>
      <c r="E23" s="14">
        <f>IF(D23&gt;=0, "On Track", "Shortfall")</f>
        <v/>
      </c>
    </row>
    <row r="24">
      <c r="A24" s="23" t="inlineStr">
        <is>
          <t>No Contributions</t>
        </is>
      </c>
      <c r="B24" s="24">
        <f>'Projection Setup'!$C$30</f>
        <v/>
      </c>
      <c r="C24" s="16">
        <f>'Projection Setup'!$C$18*(1+B24)^'Projection Setup'!$C$11</f>
        <v/>
      </c>
      <c r="D24" s="16">
        <f>C24-'Annual Projections'!C54</f>
        <v/>
      </c>
      <c r="E24" s="17">
        <f>IF(D24&gt;=0, "On Track", "Shortfall")</f>
        <v/>
      </c>
    </row>
    <row r="25">
      <c r="A25" s="21" t="inlineStr">
        <is>
          <t>Double Contributions</t>
        </is>
      </c>
      <c r="B25" s="22">
        <f>'Projection Setup'!$C$30</f>
        <v/>
      </c>
      <c r="C25" s="13">
        <f>'Annual Projections'!C53*1.8</f>
        <v/>
      </c>
      <c r="D25" s="13">
        <f>C25-'Annual Projections'!C54</f>
        <v/>
      </c>
      <c r="E25" s="14">
        <f>IF(D25&gt;=0, "On Track", "Shortfall")</f>
        <v/>
      </c>
    </row>
    <row r="26"/>
    <row r="27"/>
    <row r="28">
      <c r="A28" s="4" t="inlineStr">
        <is>
          <t>INFLATION-ADJUSTED ANALYSIS</t>
        </is>
      </c>
    </row>
    <row r="29"/>
    <row r="30"/>
    <row r="31">
      <c r="A31" s="20" t="inlineStr">
        <is>
          <t>Item</t>
        </is>
      </c>
      <c r="B31" s="20" t="inlineStr">
        <is>
          <t>Nominal Value</t>
        </is>
      </c>
      <c r="C31" s="20" t="inlineStr">
        <is>
          <t>Inflation Rate</t>
        </is>
      </c>
      <c r="D31" s="20" t="inlineStr">
        <is>
          <t>Inflation-Adjusted Value</t>
        </is>
      </c>
    </row>
    <row r="32">
      <c r="A32" s="23" t="inlineStr">
        <is>
          <t>Current Savings</t>
        </is>
      </c>
      <c r="B32" s="16">
        <f>'Projection Setup'!$C$18</f>
        <v/>
      </c>
      <c r="C32" s="24">
        <f>'Projection Setup'!$C$31</f>
        <v/>
      </c>
      <c r="D32" s="16">
        <f>B32</f>
        <v/>
      </c>
    </row>
    <row r="33">
      <c r="A33" s="21" t="inlineStr">
        <is>
          <t>Projected Retirement Savings</t>
        </is>
      </c>
      <c r="B33" s="13">
        <f>'Annual Projections'!C53</f>
        <v/>
      </c>
      <c r="C33" s="22">
        <f>'Projection Setup'!$C$31</f>
        <v/>
      </c>
      <c r="D33" s="13">
        <f>B33/(1+C33)^'Projection Setup'!$C$11</f>
        <v/>
      </c>
    </row>
    <row r="34">
      <c r="A34" s="23" t="inlineStr">
        <is>
          <t>Desired Annual Income</t>
        </is>
      </c>
      <c r="B34" s="16">
        <f>'Projection Setup'!$C$36</f>
        <v/>
      </c>
      <c r="C34" s="24">
        <f>'Projection Setup'!$C$31</f>
        <v/>
      </c>
      <c r="D34" s="16">
        <f>B34*(1+C34)^'Projection Setup'!$C$11</f>
        <v/>
      </c>
    </row>
    <row r="35">
      <c r="A35" s="21" t="inlineStr">
        <is>
          <t>Required Savings (Inflation-Adj)</t>
        </is>
      </c>
      <c r="B35" s="13">
        <f>'Projection Setup'!$C$39</f>
        <v/>
      </c>
      <c r="C35" s="22">
        <f>'Projection Setup'!$C$31</f>
        <v/>
      </c>
      <c r="D35" s="13">
        <f>D34/'Projection Setup'!$C$38</f>
        <v/>
      </c>
    </row>
    <row r="36"/>
    <row r="37"/>
    <row r="38">
      <c r="A38" s="4" t="inlineStr">
        <is>
          <t>KEY INSIGHTS</t>
        </is>
      </c>
    </row>
    <row r="39"/>
    <row r="40">
      <c r="A40" s="28" t="inlineStr">
        <is>
          <t>• Current analysis shows your portfolio return assumptions significantly outpace core historical inflation rates.</t>
        </is>
      </c>
    </row>
    <row r="41">
      <c r="A41" s="28" t="inlineStr">
        <is>
          <t>• Your employer match represents a direct bonus supplement enhancing baseline capital growth trajectories safely.</t>
        </is>
      </c>
    </row>
    <row r="42">
      <c r="A42" s="28" t="inlineStr">
        <is>
          <t>• Compounding curves indicate over 50% of ultimate asset bases are directly generated via investment growth returns.</t>
        </is>
      </c>
    </row>
    <row r="43">
      <c r="A43" s="28" t="inlineStr">
        <is>
          <t>• Recommendation: Regularly review inflation adjustment benchmarks to secure purchasing power index safety ranges.</t>
        </is>
      </c>
    </row>
  </sheetData>
  <mergeCells count="8">
    <mergeCell ref="A38:E38"/>
    <mergeCell ref="A2:E2"/>
    <mergeCell ref="A7:D7"/>
    <mergeCell ref="A1:E1"/>
    <mergeCell ref="A5:E5"/>
    <mergeCell ref="A28:D28"/>
    <mergeCell ref="A17:E17"/>
    <mergeCell ref="A3:E3"/>
  </mergeCells>
  <conditionalFormatting sqref="D21:D25">
    <cfRule type="cellIs" priority="1" operator="lessThan" dxfId="1">
      <formula>0</formula>
    </cfRule>
    <cfRule type="cellIs" priority="2" operator="greaterThanOrEqual" dxfId="0">
      <formula>0</formula>
    </cfRule>
  </conditionalFormatting>
  <conditionalFormatting sqref="E21:E25">
    <cfRule type="cellIs" priority="3" operator="equal" dxfId="0">
      <formula>"On Track"</formula>
    </cfRule>
    <cfRule type="cellIs" priority="4" operator="equal" dxfId="1">
      <formula>"Shortfall"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2026-06-26T17:16:19Z</dcterms:created>
  <dcterms:modified xmlns:dcterms="http://purl.org/dc/terms/" xmlns:xsi="http://www.w3.org/2001/XMLSchema-instance" xsi:type="dcterms:W3CDTF">2026-06-26T17:16:19Z</dcterms:modified>
</cp:coreProperties>
</file>