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Needs" sheetId="1" state="visible" r:id="rId1"/>
    <sheet xmlns:r="http://schemas.openxmlformats.org/officeDocument/2006/relationships" name="Withdrawal Strategy" sheetId="2" state="visible" r:id="rId2"/>
    <sheet xmlns:r="http://schemas.openxmlformats.org/officeDocument/2006/relationships" name="Readiness Assess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i val="1"/>
      <color rgb="00111827"/>
      <sz val="11"/>
    </font>
    <font>
      <name val="Calibri"/>
      <i val="1"/>
      <color rgb="00374151"/>
      <sz val="10"/>
    </font>
    <font>
      <name val="Calibri"/>
      <b val="1"/>
      <color rgb="00111827"/>
      <sz val="16"/>
    </font>
  </fonts>
  <fills count="8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164" fontId="6" fillId="0" borderId="1" pivotButton="0" quotePrefix="0" xfId="0"/>
    <xf numFmtId="3" fontId="6" fillId="0" borderId="1" pivotButton="0" quotePrefix="0" xfId="0"/>
    <xf numFmtId="3" fontId="5" fillId="4" borderId="1" pivotButton="0" quotePrefix="0" xfId="0"/>
    <xf numFmtId="165" fontId="6" fillId="0" borderId="1" pivotButton="0" quotePrefix="0" xfId="0"/>
    <xf numFmtId="164" fontId="5" fillId="4" borderId="1" pivotButton="0" quotePrefix="0" xfId="0"/>
    <xf numFmtId="0" fontId="5" fillId="5" borderId="0" applyAlignment="1" pivotButton="0" quotePrefix="0" xfId="0">
      <alignment horizontal="left" vertical="center"/>
    </xf>
    <xf numFmtId="0" fontId="5" fillId="5" borderId="0" applyAlignment="1" pivotButton="0" quotePrefix="0" xfId="0">
      <alignment horizontal="center" vertical="center"/>
    </xf>
    <xf numFmtId="0" fontId="6" fillId="5" borderId="1" pivotButton="0" quotePrefix="0" xfId="0"/>
    <xf numFmtId="164" fontId="6" fillId="5" borderId="1" pivotButton="0" quotePrefix="0" xfId="0"/>
    <xf numFmtId="3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pivotButton="0" quotePrefix="0" xfId="0"/>
    <xf numFmtId="164" fontId="6" fillId="6" borderId="1" pivotButton="0" quotePrefix="0" xfId="0"/>
    <xf numFmtId="3" fontId="6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5" fillId="0" borderId="1" pivotButton="0" quotePrefix="0" xfId="0"/>
    <xf numFmtId="164" fontId="5" fillId="7" borderId="1" pivotButton="0" quotePrefix="0" xfId="0"/>
    <xf numFmtId="0" fontId="7" fillId="0" borderId="0" pivotButton="0" quotePrefix="0" xfId="0"/>
    <xf numFmtId="165" fontId="6" fillId="6" borderId="1" pivotButton="0" quotePrefix="0" xfId="0"/>
    <xf numFmtId="165" fontId="6" fillId="5" borderId="1" pivotButton="0" quotePrefix="0" xfId="0"/>
    <xf numFmtId="0" fontId="8" fillId="0" borderId="0" pivotButton="0" quotePrefix="0" xfId="0"/>
    <xf numFmtId="165" fontId="5" fillId="0" borderId="1" pivotButton="0" quotePrefix="0" xfId="0"/>
    <xf numFmtId="3" fontId="5" fillId="6" borderId="1" applyAlignment="1" pivotButton="0" quotePrefix="0" xfId="0">
      <alignment horizontal="center" vertical="center"/>
    </xf>
    <xf numFmtId="164" fontId="5" fillId="6" borderId="1" pivotButton="0" quotePrefix="0" xfId="0"/>
    <xf numFmtId="0" fontId="5" fillId="6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center" vertical="center"/>
    </xf>
    <xf numFmtId="164" fontId="5" fillId="5" borderId="1" pivotButton="0" quotePrefix="0" xfId="0"/>
    <xf numFmtId="0" fontId="5" fillId="5" borderId="1" applyAlignment="1" pivotButton="0" quotePrefix="0" xfId="0">
      <alignment horizontal="center" vertical="center"/>
    </xf>
    <xf numFmtId="0" fontId="5" fillId="0" borderId="1" pivotButton="0" quotePrefix="0" xfId="0"/>
    <xf numFmtId="0" fontId="9" fillId="0" borderId="1" applyAlignment="1" pivotButton="0" quotePrefix="0" xfId="0">
      <alignment horizontal="center" vertical="center"/>
    </xf>
    <xf numFmtId="0" fontId="5" fillId="5" borderId="0" pivotButton="0" quotePrefix="0" xfId="0"/>
    <xf numFmtId="0" fontId="5" fillId="5" borderId="1" pivotButton="0" quotePrefix="0" xfId="0"/>
  </cellXfs>
  <cellStyles count="1">
    <cellStyle name="Normal" xfId="0" builtinId="0" hidden="0"/>
  </cellStyles>
  <dxfs count="3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45309"/>
        <sz val="11"/>
      </font>
      <fill>
        <patternFill patternType="solid">
          <fgColor rgb="00FEF3C7"/>
          <bgColor rgb="00FEF3C7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Your Retirement Income Plan Breakdown</a:t>
            </a:r>
          </a:p>
        </rich>
      </tx>
    </title>
    <plotArea>
      <barChart>
        <barDir val="col"/>
        <grouping val="stack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'Readiness Assessment'!$C$19:$C$21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 Payout Value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Portfolio Balance Trajectory over 30 Years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'Withdrawal Strategy'!$A$29:$A$58</f>
            </numRef>
          </cat>
          <val>
            <numRef>
              <f>'Withdrawal Strategy'!$D$27:$D$58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Years in Retirement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Portfolio Value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43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60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103" customWidth="1" min="1" max="1"/>
    <col width="21" customWidth="1" min="2" max="2"/>
    <col width="43" customWidth="1" min="3" max="3"/>
    <col width="23" customWidth="1" min="4" max="4"/>
    <col width="14" customWidth="1" min="5" max="5"/>
    <col width="14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INCOME CALCULATOR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INCOME NEEDS CALCULATOR</t>
        </is>
      </c>
    </row>
    <row r="6"/>
    <row r="7">
      <c r="A7" s="4" t="inlineStr">
        <is>
          <t>YOUR CURRENT LIFESTYLE</t>
        </is>
      </c>
    </row>
    <row r="8"/>
    <row r="9">
      <c r="A9" s="5" t="inlineStr">
        <is>
          <t>Current Annual Expenses:</t>
        </is>
      </c>
      <c r="C9" s="6" t="n">
        <v>60000</v>
      </c>
    </row>
    <row r="10">
      <c r="A10" s="5" t="inlineStr">
        <is>
          <t>Current Age:</t>
        </is>
      </c>
      <c r="C10" s="7" t="n">
        <v>35</v>
      </c>
    </row>
    <row r="11">
      <c r="A11" s="5" t="inlineStr">
        <is>
          <t>Retirement Age:</t>
        </is>
      </c>
      <c r="C11" s="7" t="n">
        <v>65</v>
      </c>
    </row>
    <row r="12">
      <c r="A12" s="5" t="inlineStr">
        <is>
          <t>Years Until Retirement:</t>
        </is>
      </c>
      <c r="C12" s="8">
        <f>C11-C10</f>
        <v/>
      </c>
    </row>
    <row r="13"/>
    <row r="14">
      <c r="A14" s="4" t="inlineStr">
        <is>
          <t>INFLATION ADJUSTMENT</t>
        </is>
      </c>
    </row>
    <row r="15"/>
    <row r="16">
      <c r="A16" s="5" t="inlineStr">
        <is>
          <t>Annual Inflation Rate (%):</t>
        </is>
      </c>
      <c r="C16" s="9" t="n">
        <v>0.03</v>
      </c>
    </row>
    <row r="17">
      <c r="A17" s="5" t="inlineStr">
        <is>
          <t>Projected Expenses at Retirement:</t>
        </is>
      </c>
      <c r="C17" s="10">
        <f>C9*(1+C16)^C12</f>
        <v/>
      </c>
    </row>
    <row r="18"/>
    <row r="19">
      <c r="A19" s="4" t="inlineStr">
        <is>
          <t>RETIREMENT LIFESTYLE ADJUSTMENT</t>
        </is>
      </c>
    </row>
    <row r="20"/>
    <row r="21">
      <c r="A21" t="inlineStr">
        <is>
          <t>Will your expenses change in retirement?</t>
        </is>
      </c>
    </row>
    <row r="22">
      <c r="A22" s="5" t="inlineStr">
        <is>
          <t>Expense Adjustment Factor:</t>
        </is>
      </c>
      <c r="C22" s="9" t="n">
        <v>1</v>
      </c>
    </row>
    <row r="23"/>
    <row r="24">
      <c r="A24" s="4" t="inlineStr">
        <is>
          <t>INCOME SOURCES</t>
        </is>
      </c>
    </row>
    <row r="25"/>
    <row r="26">
      <c r="A26" s="11" t="inlineStr">
        <is>
          <t>Income Source</t>
        </is>
      </c>
      <c r="B26" s="12" t="inlineStr">
        <is>
          <t>Annual Amount ($)</t>
        </is>
      </c>
      <c r="C26" s="12" t="inlineStr">
        <is>
          <t>Starts at Age</t>
        </is>
      </c>
      <c r="D26" s="12" t="inlineStr">
        <is>
          <t>Inflation Adjusted?</t>
        </is>
      </c>
    </row>
    <row r="27"/>
    <row r="28">
      <c r="A28" s="13" t="inlineStr">
        <is>
          <t>Social Security</t>
        </is>
      </c>
      <c r="B28" s="14" t="n">
        <v>24000</v>
      </c>
      <c r="C28" s="15" t="n">
        <v>67</v>
      </c>
      <c r="D28" s="16" t="inlineStr">
        <is>
          <t>Yes</t>
        </is>
      </c>
    </row>
    <row r="29">
      <c r="A29" s="17" t="inlineStr">
        <is>
          <t>Pension</t>
        </is>
      </c>
      <c r="B29" s="18" t="n">
        <v>15000</v>
      </c>
      <c r="C29" s="19" t="n">
        <v>65</v>
      </c>
      <c r="D29" s="20" t="inlineStr">
        <is>
          <t>No</t>
        </is>
      </c>
    </row>
    <row r="30">
      <c r="A30" s="13" t="inlineStr">
        <is>
          <t>Rental Income</t>
        </is>
      </c>
      <c r="B30" s="14" t="n">
        <v>12000</v>
      </c>
      <c r="C30" s="15" t="n">
        <v>65</v>
      </c>
      <c r="D30" s="16" t="inlineStr">
        <is>
          <t>Yes</t>
        </is>
      </c>
    </row>
    <row r="31">
      <c r="A31" s="17" t="inlineStr">
        <is>
          <t>Other Income (annuity, etc)</t>
        </is>
      </c>
      <c r="B31" s="18" t="n">
        <v>0</v>
      </c>
      <c r="C31" s="19" t="n">
        <v>65</v>
      </c>
      <c r="D31" s="20" t="inlineStr">
        <is>
          <t>No</t>
        </is>
      </c>
    </row>
    <row r="32">
      <c r="A32" s="13" t="inlineStr">
        <is>
          <t>Part-time Work</t>
        </is>
      </c>
      <c r="B32" s="14" t="n">
        <v>0</v>
      </c>
      <c r="C32" s="15" t="n">
        <v>65</v>
      </c>
      <c r="D32" s="16" t="inlineStr">
        <is>
          <t>No</t>
        </is>
      </c>
    </row>
    <row r="33"/>
    <row r="34"/>
    <row r="35">
      <c r="A35" s="4" t="inlineStr">
        <is>
          <t>INCOME SUMMARY</t>
        </is>
      </c>
    </row>
    <row r="36"/>
    <row r="37">
      <c r="A37" s="11" t="inlineStr">
        <is>
          <t>Source</t>
        </is>
      </c>
      <c r="B37" s="12" t="inlineStr">
        <is>
          <t>Base Amount</t>
        </is>
      </c>
      <c r="C37" s="12" t="inlineStr">
        <is>
          <t>Inflation Adjusted Amount at Retirement</t>
        </is>
      </c>
      <c r="D37" s="12" t="inlineStr">
        <is>
          <t>Annual Value</t>
        </is>
      </c>
    </row>
    <row r="38"/>
    <row r="39">
      <c r="A39" s="17">
        <f>A28</f>
        <v/>
      </c>
      <c r="B39" s="18">
        <f>B28</f>
        <v/>
      </c>
      <c r="C39" s="18">
        <f>IF(D28="Yes", B39*(1+$C$16)^$C$12, B39)</f>
        <v/>
      </c>
      <c r="D39" s="18">
        <f>C39</f>
        <v/>
      </c>
    </row>
    <row r="40">
      <c r="A40" s="13">
        <f>A29</f>
        <v/>
      </c>
      <c r="B40" s="14">
        <f>B29</f>
        <v/>
      </c>
      <c r="C40" s="14">
        <f>IF(D29="Yes", B40*(1+$C$16)^$C$12, B40)</f>
        <v/>
      </c>
      <c r="D40" s="14">
        <f>C40</f>
        <v/>
      </c>
    </row>
    <row r="41">
      <c r="A41" s="17">
        <f>A30</f>
        <v/>
      </c>
      <c r="B41" s="18">
        <f>B30</f>
        <v/>
      </c>
      <c r="C41" s="18">
        <f>IF(D30="Yes", B41*(1+$C$16)^$C$12, B41)</f>
        <v/>
      </c>
      <c r="D41" s="18">
        <f>C41</f>
        <v/>
      </c>
    </row>
    <row r="42">
      <c r="A42" s="13">
        <f>A31</f>
        <v/>
      </c>
      <c r="B42" s="14">
        <f>B31</f>
        <v/>
      </c>
      <c r="C42" s="14">
        <f>IF(D31="Yes", B42*(1+$C$16)^$C$12, B42)</f>
        <v/>
      </c>
      <c r="D42" s="14">
        <f>C42</f>
        <v/>
      </c>
    </row>
    <row r="43">
      <c r="A43" s="17">
        <f>A32</f>
        <v/>
      </c>
      <c r="B43" s="18">
        <f>B32</f>
        <v/>
      </c>
      <c r="C43" s="18">
        <f>IF(D32="Yes", B43*(1+$C$16)^$C$12, B43)</f>
        <v/>
      </c>
      <c r="D43" s="18">
        <f>C43</f>
        <v/>
      </c>
    </row>
    <row r="44"/>
    <row r="45"/>
    <row r="46">
      <c r="A46" s="5" t="inlineStr">
        <is>
          <t>Total Guaranteed Annual Income at Retirement:</t>
        </is>
      </c>
      <c r="C46" s="10">
        <f>SUM(D39:D43)</f>
        <v/>
      </c>
    </row>
    <row r="47"/>
    <row r="48">
      <c r="A48" s="4" t="inlineStr">
        <is>
          <t>INCOME GAP ANALYSIS</t>
        </is>
      </c>
    </row>
    <row r="49"/>
    <row r="50">
      <c r="A50" s="5" t="inlineStr">
        <is>
          <t>Total Expenses Needed:</t>
        </is>
      </c>
      <c r="C50" s="21">
        <f>C17*C22</f>
        <v/>
      </c>
    </row>
    <row r="51">
      <c r="A51" s="5" t="inlineStr">
        <is>
          <t>Guaranteed Income from Sources Above:</t>
        </is>
      </c>
      <c r="C51" s="21">
        <f>C46</f>
        <v/>
      </c>
    </row>
    <row r="52">
      <c r="A52" s="5" t="inlineStr">
        <is>
          <t>Income Gap (must come from savings):</t>
        </is>
      </c>
      <c r="C52" s="22">
        <f>MAX(0, C50-C51)</f>
        <v/>
      </c>
    </row>
    <row r="53"/>
    <row r="54">
      <c r="A54" s="23" t="inlineStr">
        <is>
          <t>If you have an income gap, you'll need to withdraw from your investments to make up the difference.</t>
        </is>
      </c>
    </row>
  </sheetData>
  <mergeCells count="11">
    <mergeCell ref="A24:F24"/>
    <mergeCell ref="A2:F2"/>
    <mergeCell ref="A54:F54"/>
    <mergeCell ref="A19:F19"/>
    <mergeCell ref="A14:F14"/>
    <mergeCell ref="A1:F1"/>
    <mergeCell ref="A5:F5"/>
    <mergeCell ref="A35:F35"/>
    <mergeCell ref="A48:F48"/>
    <mergeCell ref="A3:F3"/>
    <mergeCell ref="A7:F7"/>
  </mergeCells>
  <dataValidations count="1">
    <dataValidation sqref="D28:D32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E66"/>
  <sheetViews>
    <sheetView workbookViewId="0">
      <selection activeCell="A1" sqref="A1"/>
    </sheetView>
  </sheetViews>
  <sheetFormatPr baseColWidth="8" defaultRowHeight="15"/>
  <cols>
    <col width="97" customWidth="1" min="1" max="1"/>
    <col width="26" customWidth="1" min="2" max="2"/>
    <col width="21" customWidth="1" min="3" max="3"/>
    <col width="30" customWidth="1" min="4" max="4"/>
    <col width="20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INCOME CALCULATOR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WITHDRAWAL STRATEGY</t>
        </is>
      </c>
    </row>
    <row r="6"/>
    <row r="7">
      <c r="A7" s="4" t="inlineStr">
        <is>
          <t>SAFE WITHDRAWAL RATE ANALYSIS</t>
        </is>
      </c>
    </row>
    <row r="8"/>
    <row r="9">
      <c r="A9" s="11" t="inlineStr">
        <is>
          <t>Withdrawal Strategy</t>
        </is>
      </c>
      <c r="B9" s="12" t="inlineStr">
        <is>
          <t>Annual Withdrawal Rate</t>
        </is>
      </c>
      <c r="C9" s="12" t="inlineStr">
        <is>
          <t>Success Rate*</t>
        </is>
      </c>
      <c r="D9" s="12" t="inlineStr">
        <is>
          <t>Average Portfolio Lifespan</t>
        </is>
      </c>
      <c r="E9" s="12" t="inlineStr">
        <is>
          <t>Risk Level</t>
        </is>
      </c>
    </row>
    <row r="10"/>
    <row r="11">
      <c r="A11" s="17" t="inlineStr">
        <is>
          <t>Conservative (4% Rule)</t>
        </is>
      </c>
      <c r="B11" s="24" t="n">
        <v>0.04</v>
      </c>
      <c r="C11" s="20" t="inlineStr">
        <is>
          <t>&gt;95%</t>
        </is>
      </c>
      <c r="D11" s="20" t="inlineStr">
        <is>
          <t>50+ years</t>
        </is>
      </c>
      <c r="E11" s="20" t="inlineStr">
        <is>
          <t>Low Risk</t>
        </is>
      </c>
    </row>
    <row r="12">
      <c r="A12" s="13" t="inlineStr">
        <is>
          <t>Moderate (5% Rule)</t>
        </is>
      </c>
      <c r="B12" s="25" t="n">
        <v>0.05</v>
      </c>
      <c r="C12" s="16" t="inlineStr">
        <is>
          <t>~90%</t>
        </is>
      </c>
      <c r="D12" s="16" t="inlineStr">
        <is>
          <t>40+ years</t>
        </is>
      </c>
      <c r="E12" s="16" t="inlineStr">
        <is>
          <t>Moderate</t>
        </is>
      </c>
    </row>
    <row r="13">
      <c r="A13" s="17" t="inlineStr">
        <is>
          <t>Aggressive (6% Rule)</t>
        </is>
      </c>
      <c r="B13" s="24" t="n">
        <v>0.06</v>
      </c>
      <c r="C13" s="20" t="inlineStr">
        <is>
          <t>~80%</t>
        </is>
      </c>
      <c r="D13" s="20" t="inlineStr">
        <is>
          <t>30+ years</t>
        </is>
      </c>
      <c r="E13" s="20" t="inlineStr">
        <is>
          <t>Higher Risk</t>
        </is>
      </c>
    </row>
    <row r="14">
      <c r="A14" s="13" t="inlineStr">
        <is>
          <t>Very Aggressive (7% Rule)</t>
        </is>
      </c>
      <c r="B14" s="25" t="n">
        <v>0.07000000000000001</v>
      </c>
      <c r="C14" s="16" t="inlineStr">
        <is>
          <t>~70%</t>
        </is>
      </c>
      <c r="D14" s="16" t="inlineStr">
        <is>
          <t>20+ years</t>
        </is>
      </c>
      <c r="E14" s="16" t="inlineStr">
        <is>
          <t>High Risk</t>
        </is>
      </c>
    </row>
    <row r="15">
      <c r="A15" s="17" t="inlineStr">
        <is>
          <t>Custom Rate</t>
        </is>
      </c>
      <c r="B15" s="24" t="n">
        <v>0.04</v>
      </c>
      <c r="C15" s="20" t="inlineStr">
        <is>
          <t>Varies</t>
        </is>
      </c>
      <c r="D15" s="20" t="inlineStr">
        <is>
          <t>Varies</t>
        </is>
      </c>
      <c r="E15" s="20" t="inlineStr">
        <is>
          <t>Custom</t>
        </is>
      </c>
    </row>
    <row r="16"/>
    <row r="17">
      <c r="A17" s="26" t="inlineStr">
        <is>
          <t>*Success rate = Probability portfolio lasts throughout retirement (typically 30-year horizon)</t>
        </is>
      </c>
    </row>
    <row r="18"/>
    <row r="19">
      <c r="A19" s="4" t="inlineStr">
        <is>
          <t>YOUR WITHDRAWAL PLAN</t>
        </is>
      </c>
    </row>
    <row r="20"/>
    <row r="21">
      <c r="A21" s="5" t="inlineStr">
        <is>
          <t>Retirement Savings at Start of Retirement:</t>
        </is>
      </c>
      <c r="C21" s="21" t="n">
        <v>800000</v>
      </c>
    </row>
    <row r="22">
      <c r="A22" s="5" t="inlineStr">
        <is>
          <t>Selected Withdrawal Rate (%):</t>
        </is>
      </c>
      <c r="C22" s="27" t="n">
        <v>0.04</v>
      </c>
    </row>
    <row r="23">
      <c r="A23" s="5" t="inlineStr">
        <is>
          <t>Annual Withdrawal Amount (Year 1):</t>
        </is>
      </c>
      <c r="C23" s="10">
        <f>C21*C22</f>
        <v/>
      </c>
    </row>
    <row r="24"/>
    <row r="25">
      <c r="A25" s="4" t="inlineStr">
        <is>
          <t>WITHDRAWAL SCHEDULE (30-YEAR RETIREMENT)</t>
        </is>
      </c>
    </row>
    <row r="26"/>
    <row r="27">
      <c r="A27" s="12" t="inlineStr">
        <is>
          <t>Year</t>
        </is>
      </c>
      <c r="B27" s="12" t="inlineStr">
        <is>
          <t>Age</t>
        </is>
      </c>
      <c r="C27" s="12" t="inlineStr">
        <is>
          <t>Annual Withdrawal</t>
        </is>
      </c>
      <c r="D27" s="12" t="inlineStr">
        <is>
          <t>Portfolio Balance</t>
        </is>
      </c>
      <c r="E27" s="12" t="inlineStr">
        <is>
          <t>Portfolio Status</t>
        </is>
      </c>
    </row>
    <row r="28"/>
    <row r="29">
      <c r="A29" s="19" t="n">
        <v>1</v>
      </c>
      <c r="B29" s="19">
        <f>'Income Needs'!$C$11+A29-1</f>
        <v/>
      </c>
      <c r="C29" s="18">
        <f>C23</f>
        <v/>
      </c>
      <c r="D29" s="18">
        <f>MAX(0, $C$21-C29+(($C$21-C29)*0.05))</f>
        <v/>
      </c>
      <c r="E29" s="20">
        <f>IF(D29&gt;200000, "Safe", IF(D29&gt;0, "At Risk", "Depleted"))</f>
        <v/>
      </c>
    </row>
    <row r="30">
      <c r="A30" s="15" t="n">
        <v>2</v>
      </c>
      <c r="B30" s="15">
        <f>'Income Needs'!$C$11+A30-1</f>
        <v/>
      </c>
      <c r="C30" s="14">
        <f>C29*(1+'Income Needs'!$C$16)</f>
        <v/>
      </c>
      <c r="D30" s="14">
        <f>MAX(0, D29-C30+((D29-C30)*0.05))</f>
        <v/>
      </c>
      <c r="E30" s="16">
        <f>IF(D30&gt;200000, "Safe", IF(D30&gt;0, "At Risk", "Depleted"))</f>
        <v/>
      </c>
    </row>
    <row r="31">
      <c r="A31" s="19" t="n">
        <v>3</v>
      </c>
      <c r="B31" s="19">
        <f>'Income Needs'!$C$11+A31-1</f>
        <v/>
      </c>
      <c r="C31" s="18">
        <f>C30*(1+'Income Needs'!$C$16)</f>
        <v/>
      </c>
      <c r="D31" s="18">
        <f>MAX(0, D30-C31+((D30-C31)*0.05))</f>
        <v/>
      </c>
      <c r="E31" s="20">
        <f>IF(D31&gt;200000, "Safe", IF(D31&gt;0, "At Risk", "Depleted"))</f>
        <v/>
      </c>
    </row>
    <row r="32">
      <c r="A32" s="15" t="n">
        <v>4</v>
      </c>
      <c r="B32" s="15">
        <f>'Income Needs'!$C$11+A32-1</f>
        <v/>
      </c>
      <c r="C32" s="14">
        <f>C31*(1+'Income Needs'!$C$16)</f>
        <v/>
      </c>
      <c r="D32" s="14">
        <f>MAX(0, D31-C32+((D31-C32)*0.05))</f>
        <v/>
      </c>
      <c r="E32" s="16">
        <f>IF(D32&gt;200000, "Safe", IF(D32&gt;0, "At Risk", "Depleted"))</f>
        <v/>
      </c>
    </row>
    <row r="33">
      <c r="A33" s="28" t="n">
        <v>5</v>
      </c>
      <c r="B33" s="28">
        <f>'Income Needs'!$C$11+A33-1</f>
        <v/>
      </c>
      <c r="C33" s="29">
        <f>C32*(1+'Income Needs'!$C$16)</f>
        <v/>
      </c>
      <c r="D33" s="29">
        <f>MAX(0, D32-C33+((D32-C33)*0.05))</f>
        <v/>
      </c>
      <c r="E33" s="30">
        <f>IF(D33&gt;200000, "Safe", IF(D33&gt;0, "At Risk", "Depleted"))</f>
        <v/>
      </c>
    </row>
    <row r="34">
      <c r="A34" s="15" t="n">
        <v>6</v>
      </c>
      <c r="B34" s="15">
        <f>'Income Needs'!$C$11+A34-1</f>
        <v/>
      </c>
      <c r="C34" s="14">
        <f>C33*(1+'Income Needs'!$C$16)</f>
        <v/>
      </c>
      <c r="D34" s="14">
        <f>MAX(0, D33-C34+((D33-C34)*0.05))</f>
        <v/>
      </c>
      <c r="E34" s="16">
        <f>IF(D34&gt;200000, "Safe", IF(D34&gt;0, "At Risk", "Depleted"))</f>
        <v/>
      </c>
    </row>
    <row r="35">
      <c r="A35" s="19" t="n">
        <v>7</v>
      </c>
      <c r="B35" s="19">
        <f>'Income Needs'!$C$11+A35-1</f>
        <v/>
      </c>
      <c r="C35" s="18">
        <f>C34*(1+'Income Needs'!$C$16)</f>
        <v/>
      </c>
      <c r="D35" s="18">
        <f>MAX(0, D34-C35+((D34-C35)*0.05))</f>
        <v/>
      </c>
      <c r="E35" s="20">
        <f>IF(D35&gt;200000, "Safe", IF(D35&gt;0, "At Risk", "Depleted"))</f>
        <v/>
      </c>
    </row>
    <row r="36">
      <c r="A36" s="15" t="n">
        <v>8</v>
      </c>
      <c r="B36" s="15">
        <f>'Income Needs'!$C$11+A36-1</f>
        <v/>
      </c>
      <c r="C36" s="14">
        <f>C35*(1+'Income Needs'!$C$16)</f>
        <v/>
      </c>
      <c r="D36" s="14">
        <f>MAX(0, D35-C36+((D35-C36)*0.05))</f>
        <v/>
      </c>
      <c r="E36" s="16">
        <f>IF(D36&gt;200000, "Safe", IF(D36&gt;0, "At Risk", "Depleted"))</f>
        <v/>
      </c>
    </row>
    <row r="37">
      <c r="A37" s="19" t="n">
        <v>9</v>
      </c>
      <c r="B37" s="19">
        <f>'Income Needs'!$C$11+A37-1</f>
        <v/>
      </c>
      <c r="C37" s="18">
        <f>C36*(1+'Income Needs'!$C$16)</f>
        <v/>
      </c>
      <c r="D37" s="18">
        <f>MAX(0, D36-C37+((D36-C37)*0.05))</f>
        <v/>
      </c>
      <c r="E37" s="20">
        <f>IF(D37&gt;200000, "Safe", IF(D37&gt;0, "At Risk", "Depleted"))</f>
        <v/>
      </c>
    </row>
    <row r="38">
      <c r="A38" s="31" t="n">
        <v>10</v>
      </c>
      <c r="B38" s="31">
        <f>'Income Needs'!$C$11+A38-1</f>
        <v/>
      </c>
      <c r="C38" s="32">
        <f>C37*(1+'Income Needs'!$C$16)</f>
        <v/>
      </c>
      <c r="D38" s="32">
        <f>MAX(0, D37-C38+((D37-C38)*0.05))</f>
        <v/>
      </c>
      <c r="E38" s="33">
        <f>IF(D38&gt;200000, "Safe", IF(D38&gt;0, "At Risk", "Depleted"))</f>
        <v/>
      </c>
    </row>
    <row r="39">
      <c r="A39" s="19" t="n">
        <v>11</v>
      </c>
      <c r="B39" s="19">
        <f>'Income Needs'!$C$11+A39-1</f>
        <v/>
      </c>
      <c r="C39" s="18">
        <f>C38*(1+'Income Needs'!$C$16)</f>
        <v/>
      </c>
      <c r="D39" s="18">
        <f>MAX(0, D38-C39+((D38-C39)*0.05))</f>
        <v/>
      </c>
      <c r="E39" s="20">
        <f>IF(D39&gt;200000, "Safe", IF(D39&gt;0, "At Risk", "Depleted"))</f>
        <v/>
      </c>
    </row>
    <row r="40">
      <c r="A40" s="15" t="n">
        <v>12</v>
      </c>
      <c r="B40" s="15">
        <f>'Income Needs'!$C$11+A40-1</f>
        <v/>
      </c>
      <c r="C40" s="14">
        <f>C39*(1+'Income Needs'!$C$16)</f>
        <v/>
      </c>
      <c r="D40" s="14">
        <f>MAX(0, D39-C40+((D39-C40)*0.05))</f>
        <v/>
      </c>
      <c r="E40" s="16">
        <f>IF(D40&gt;200000, "Safe", IF(D40&gt;0, "At Risk", "Depleted"))</f>
        <v/>
      </c>
    </row>
    <row r="41">
      <c r="A41" s="19" t="n">
        <v>13</v>
      </c>
      <c r="B41" s="19">
        <f>'Income Needs'!$C$11+A41-1</f>
        <v/>
      </c>
      <c r="C41" s="18">
        <f>C40*(1+'Income Needs'!$C$16)</f>
        <v/>
      </c>
      <c r="D41" s="18">
        <f>MAX(0, D40-C41+((D40-C41)*0.05))</f>
        <v/>
      </c>
      <c r="E41" s="20">
        <f>IF(D41&gt;200000, "Safe", IF(D41&gt;0, "At Risk", "Depleted"))</f>
        <v/>
      </c>
    </row>
    <row r="42">
      <c r="A42" s="15" t="n">
        <v>14</v>
      </c>
      <c r="B42" s="15">
        <f>'Income Needs'!$C$11+A42-1</f>
        <v/>
      </c>
      <c r="C42" s="14">
        <f>C41*(1+'Income Needs'!$C$16)</f>
        <v/>
      </c>
      <c r="D42" s="14">
        <f>MAX(0, D41-C42+((D41-C42)*0.05))</f>
        <v/>
      </c>
      <c r="E42" s="16">
        <f>IF(D42&gt;200000, "Safe", IF(D42&gt;0, "At Risk", "Depleted"))</f>
        <v/>
      </c>
    </row>
    <row r="43">
      <c r="A43" s="28" t="n">
        <v>15</v>
      </c>
      <c r="B43" s="28">
        <f>'Income Needs'!$C$11+A43-1</f>
        <v/>
      </c>
      <c r="C43" s="29">
        <f>C42*(1+'Income Needs'!$C$16)</f>
        <v/>
      </c>
      <c r="D43" s="29">
        <f>MAX(0, D42-C43+((D42-C43)*0.05))</f>
        <v/>
      </c>
      <c r="E43" s="30">
        <f>IF(D43&gt;200000, "Safe", IF(D43&gt;0, "At Risk", "Depleted"))</f>
        <v/>
      </c>
    </row>
    <row r="44">
      <c r="A44" s="15" t="n">
        <v>16</v>
      </c>
      <c r="B44" s="15">
        <f>'Income Needs'!$C$11+A44-1</f>
        <v/>
      </c>
      <c r="C44" s="14">
        <f>C43*(1+'Income Needs'!$C$16)</f>
        <v/>
      </c>
      <c r="D44" s="14">
        <f>MAX(0, D43-C44+((D43-C44)*0.05))</f>
        <v/>
      </c>
      <c r="E44" s="16">
        <f>IF(D44&gt;200000, "Safe", IF(D44&gt;0, "At Risk", "Depleted"))</f>
        <v/>
      </c>
    </row>
    <row r="45">
      <c r="A45" s="19" t="n">
        <v>17</v>
      </c>
      <c r="B45" s="19">
        <f>'Income Needs'!$C$11+A45-1</f>
        <v/>
      </c>
      <c r="C45" s="18">
        <f>C44*(1+'Income Needs'!$C$16)</f>
        <v/>
      </c>
      <c r="D45" s="18">
        <f>MAX(0, D44-C45+((D44-C45)*0.05))</f>
        <v/>
      </c>
      <c r="E45" s="20">
        <f>IF(D45&gt;200000, "Safe", IF(D45&gt;0, "At Risk", "Depleted"))</f>
        <v/>
      </c>
    </row>
    <row r="46">
      <c r="A46" s="15" t="n">
        <v>18</v>
      </c>
      <c r="B46" s="15">
        <f>'Income Needs'!$C$11+A46-1</f>
        <v/>
      </c>
      <c r="C46" s="14">
        <f>C45*(1+'Income Needs'!$C$16)</f>
        <v/>
      </c>
      <c r="D46" s="14">
        <f>MAX(0, D45-C46+((D45-C46)*0.05))</f>
        <v/>
      </c>
      <c r="E46" s="16">
        <f>IF(D46&gt;200000, "Safe", IF(D46&gt;0, "At Risk", "Depleted"))</f>
        <v/>
      </c>
    </row>
    <row r="47">
      <c r="A47" s="19" t="n">
        <v>19</v>
      </c>
      <c r="B47" s="19">
        <f>'Income Needs'!$C$11+A47-1</f>
        <v/>
      </c>
      <c r="C47" s="18">
        <f>C46*(1+'Income Needs'!$C$16)</f>
        <v/>
      </c>
      <c r="D47" s="18">
        <f>MAX(0, D46-C47+((D46-C47)*0.05))</f>
        <v/>
      </c>
      <c r="E47" s="20">
        <f>IF(D47&gt;200000, "Safe", IF(D47&gt;0, "At Risk", "Depleted"))</f>
        <v/>
      </c>
    </row>
    <row r="48">
      <c r="A48" s="31" t="n">
        <v>20</v>
      </c>
      <c r="B48" s="31">
        <f>'Income Needs'!$C$11+A48-1</f>
        <v/>
      </c>
      <c r="C48" s="32">
        <f>C47*(1+'Income Needs'!$C$16)</f>
        <v/>
      </c>
      <c r="D48" s="32">
        <f>MAX(0, D47-C48+((D47-C48)*0.05))</f>
        <v/>
      </c>
      <c r="E48" s="33">
        <f>IF(D48&gt;200000, "Safe", IF(D48&gt;0, "At Risk", "Depleted"))</f>
        <v/>
      </c>
    </row>
    <row r="49">
      <c r="A49" s="19" t="n">
        <v>21</v>
      </c>
      <c r="B49" s="19">
        <f>'Income Needs'!$C$11+A49-1</f>
        <v/>
      </c>
      <c r="C49" s="18">
        <f>C48*(1+'Income Needs'!$C$16)</f>
        <v/>
      </c>
      <c r="D49" s="18">
        <f>MAX(0, D48-C49+((D48-C49)*0.05))</f>
        <v/>
      </c>
      <c r="E49" s="20">
        <f>IF(D49&gt;200000, "Safe", IF(D49&gt;0, "At Risk", "Depleted"))</f>
        <v/>
      </c>
    </row>
    <row r="50">
      <c r="A50" s="15" t="n">
        <v>22</v>
      </c>
      <c r="B50" s="15">
        <f>'Income Needs'!$C$11+A50-1</f>
        <v/>
      </c>
      <c r="C50" s="14">
        <f>C49*(1+'Income Needs'!$C$16)</f>
        <v/>
      </c>
      <c r="D50" s="14">
        <f>MAX(0, D49-C50+((D49-C50)*0.05))</f>
        <v/>
      </c>
      <c r="E50" s="16">
        <f>IF(D50&gt;200000, "Safe", IF(D50&gt;0, "At Risk", "Depleted"))</f>
        <v/>
      </c>
    </row>
    <row r="51">
      <c r="A51" s="19" t="n">
        <v>23</v>
      </c>
      <c r="B51" s="19">
        <f>'Income Needs'!$C$11+A51-1</f>
        <v/>
      </c>
      <c r="C51" s="18">
        <f>C50*(1+'Income Needs'!$C$16)</f>
        <v/>
      </c>
      <c r="D51" s="18">
        <f>MAX(0, D50-C51+((D50-C51)*0.05))</f>
        <v/>
      </c>
      <c r="E51" s="20">
        <f>IF(D51&gt;200000, "Safe", IF(D51&gt;0, "At Risk", "Depleted"))</f>
        <v/>
      </c>
    </row>
    <row r="52">
      <c r="A52" s="15" t="n">
        <v>24</v>
      </c>
      <c r="B52" s="15">
        <f>'Income Needs'!$C$11+A52-1</f>
        <v/>
      </c>
      <c r="C52" s="14">
        <f>C51*(1+'Income Needs'!$C$16)</f>
        <v/>
      </c>
      <c r="D52" s="14">
        <f>MAX(0, D51-C52+((D51-C52)*0.05))</f>
        <v/>
      </c>
      <c r="E52" s="16">
        <f>IF(D52&gt;200000, "Safe", IF(D52&gt;0, "At Risk", "Depleted"))</f>
        <v/>
      </c>
    </row>
    <row r="53">
      <c r="A53" s="28" t="n">
        <v>25</v>
      </c>
      <c r="B53" s="28">
        <f>'Income Needs'!$C$11+A53-1</f>
        <v/>
      </c>
      <c r="C53" s="29">
        <f>C52*(1+'Income Needs'!$C$16)</f>
        <v/>
      </c>
      <c r="D53" s="29">
        <f>MAX(0, D52-C53+((D52-C53)*0.05))</f>
        <v/>
      </c>
      <c r="E53" s="30">
        <f>IF(D53&gt;200000, "Safe", IF(D53&gt;0, "At Risk", "Depleted"))</f>
        <v/>
      </c>
    </row>
    <row r="54">
      <c r="A54" s="15" t="n">
        <v>26</v>
      </c>
      <c r="B54" s="15">
        <f>'Income Needs'!$C$11+A54-1</f>
        <v/>
      </c>
      <c r="C54" s="14">
        <f>C53*(1+'Income Needs'!$C$16)</f>
        <v/>
      </c>
      <c r="D54" s="14">
        <f>MAX(0, D53-C54+((D53-C54)*0.05))</f>
        <v/>
      </c>
      <c r="E54" s="16">
        <f>IF(D54&gt;200000, "Safe", IF(D54&gt;0, "At Risk", "Depleted"))</f>
        <v/>
      </c>
    </row>
    <row r="55">
      <c r="A55" s="19" t="n">
        <v>27</v>
      </c>
      <c r="B55" s="19">
        <f>'Income Needs'!$C$11+A55-1</f>
        <v/>
      </c>
      <c r="C55" s="18">
        <f>C54*(1+'Income Needs'!$C$16)</f>
        <v/>
      </c>
      <c r="D55" s="18">
        <f>MAX(0, D54-C55+((D54-C55)*0.05))</f>
        <v/>
      </c>
      <c r="E55" s="20">
        <f>IF(D55&gt;200000, "Safe", IF(D55&gt;0, "At Risk", "Depleted"))</f>
        <v/>
      </c>
    </row>
    <row r="56">
      <c r="A56" s="15" t="n">
        <v>28</v>
      </c>
      <c r="B56" s="15">
        <f>'Income Needs'!$C$11+A56-1</f>
        <v/>
      </c>
      <c r="C56" s="14">
        <f>C55*(1+'Income Needs'!$C$16)</f>
        <v/>
      </c>
      <c r="D56" s="14">
        <f>MAX(0, D55-C56+((D55-C56)*0.05))</f>
        <v/>
      </c>
      <c r="E56" s="16">
        <f>IF(D56&gt;200000, "Safe", IF(D56&gt;0, "At Risk", "Depleted"))</f>
        <v/>
      </c>
    </row>
    <row r="57">
      <c r="A57" s="19" t="n">
        <v>29</v>
      </c>
      <c r="B57" s="19">
        <f>'Income Needs'!$C$11+A57-1</f>
        <v/>
      </c>
      <c r="C57" s="18">
        <f>C56*(1+'Income Needs'!$C$16)</f>
        <v/>
      </c>
      <c r="D57" s="18">
        <f>MAX(0, D56-C57+((D56-C57)*0.05))</f>
        <v/>
      </c>
      <c r="E57" s="20">
        <f>IF(D57&gt;200000, "Safe", IF(D57&gt;0, "At Risk", "Depleted"))</f>
        <v/>
      </c>
    </row>
    <row r="58">
      <c r="A58" s="31" t="n">
        <v>30</v>
      </c>
      <c r="B58" s="31">
        <f>'Income Needs'!$C$11+A58-1</f>
        <v/>
      </c>
      <c r="C58" s="32">
        <f>C57*(1+'Income Needs'!$C$16)</f>
        <v/>
      </c>
      <c r="D58" s="32">
        <f>MAX(0, D57-C58+((D57-C58)*0.05))</f>
        <v/>
      </c>
      <c r="E58" s="33">
        <f>IF(D58&gt;200000, "Safe", IF(D58&gt;0, "At Risk", "Depleted"))</f>
        <v/>
      </c>
    </row>
    <row r="59"/>
    <row r="60">
      <c r="A60" s="4" t="inlineStr">
        <is>
          <t>WITHDRAWAL SUMMARY</t>
        </is>
      </c>
    </row>
    <row r="61"/>
    <row r="62">
      <c r="A62" s="5" t="inlineStr">
        <is>
          <t>Starting Portfolio Value:</t>
        </is>
      </c>
      <c r="C62" s="21">
        <f>C21</f>
        <v/>
      </c>
    </row>
    <row r="63">
      <c r="A63" s="5" t="inlineStr">
        <is>
          <t>Year 1 Withdrawal:</t>
        </is>
      </c>
      <c r="C63" s="21">
        <f>C23</f>
        <v/>
      </c>
    </row>
    <row r="64">
      <c r="A64" s="5" t="inlineStr">
        <is>
          <t>Average Annual Withdrawal (30 years):</t>
        </is>
      </c>
      <c r="C64" s="21">
        <f>AVERAGE(C29:C58)</f>
        <v/>
      </c>
    </row>
    <row r="65">
      <c r="A65" s="5" t="inlineStr">
        <is>
          <t>Portfolio at End of Retirement:</t>
        </is>
      </c>
      <c r="C65" s="10">
        <f>D58</f>
        <v/>
      </c>
    </row>
    <row r="66">
      <c r="A66" s="5" t="inlineStr">
        <is>
          <t>Portfolio Longevity:</t>
        </is>
      </c>
      <c r="C66" s="34">
        <f>IF(D58&gt;0, "30+ Years (Sustained)", COUNTIF(D29:D58, "&gt;0") &amp; " Years")</f>
        <v/>
      </c>
    </row>
  </sheetData>
  <mergeCells count="8">
    <mergeCell ref="A2:E2"/>
    <mergeCell ref="A7:E7"/>
    <mergeCell ref="A25:E25"/>
    <mergeCell ref="A60:E60"/>
    <mergeCell ref="A19:E19"/>
    <mergeCell ref="A1:E1"/>
    <mergeCell ref="A5:E5"/>
    <mergeCell ref="A3:E3"/>
  </mergeCells>
  <conditionalFormatting sqref="E11">
    <cfRule type="cellIs" priority="1" operator="equal" dxfId="0">
      <formula>"Low Risk"</formula>
    </cfRule>
  </conditionalFormatting>
  <conditionalFormatting sqref="E12">
    <cfRule type="cellIs" priority="2" operator="equal" dxfId="1">
      <formula>"Moderate"</formula>
    </cfRule>
  </conditionalFormatting>
  <conditionalFormatting sqref="E13">
    <cfRule type="cellIs" priority="3" operator="equal" dxfId="2">
      <formula>"Higher Risk"</formula>
    </cfRule>
  </conditionalFormatting>
  <conditionalFormatting sqref="E14">
    <cfRule type="cellIs" priority="4" operator="equal" dxfId="2">
      <formula>"High Risk"</formula>
    </cfRule>
  </conditionalFormatting>
  <conditionalFormatting sqref="E29:E58">
    <cfRule type="cellIs" priority="5" operator="equal" dxfId="0">
      <formula>"Safe"</formula>
    </cfRule>
    <cfRule type="cellIs" priority="6" operator="equal" dxfId="1">
      <formula>"At Risk"</formula>
    </cfRule>
    <cfRule type="cellIs" priority="7" operator="equal" dxfId="2">
      <formula>"Depleted"</formula>
    </cfRule>
  </conditionalFormatting>
  <conditionalFormatting sqref="C65">
    <cfRule type="cellIs" priority="8" operator="equal" dxfId="2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119" customWidth="1" min="1" max="1"/>
    <col width="15" customWidth="1" min="2" max="2"/>
    <col width="21" customWidth="1" min="3" max="3"/>
    <col width="44" customWidth="1" min="4" max="4"/>
    <col width="14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RETIREMENT INCOME CALCULATOR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RETIREMENT READINESS ASSESSMENT</t>
        </is>
      </c>
    </row>
    <row r="6"/>
    <row r="7">
      <c r="A7" s="4" t="inlineStr">
        <is>
          <t>SAVINGS ADEQUACY CHECK</t>
        </is>
      </c>
    </row>
    <row r="8"/>
    <row r="9">
      <c r="A9" s="5" t="inlineStr">
        <is>
          <t>Required Savings for Your Income Gap:</t>
        </is>
      </c>
      <c r="C9" s="21">
        <f>'Income Needs'!C52 / 'Withdrawal Strategy'!C22</f>
        <v/>
      </c>
    </row>
    <row r="10">
      <c r="A10" s="5" t="inlineStr">
        <is>
          <t>Current Retirement Savings:</t>
        </is>
      </c>
      <c r="C10" s="21">
        <f>'Withdrawal Strategy'!C21</f>
        <v/>
      </c>
    </row>
    <row r="11">
      <c r="A11" s="5" t="inlineStr">
        <is>
          <t>Savings Surplus/(Shortfall):</t>
        </is>
      </c>
      <c r="C11" s="21">
        <f>C10-C9</f>
        <v/>
      </c>
    </row>
    <row r="12">
      <c r="A12" s="5" t="inlineStr">
        <is>
          <t>Readiness Status:</t>
        </is>
      </c>
      <c r="C12" s="35">
        <f>IF(C11&gt;=0, "READY", "NOT READY")</f>
        <v/>
      </c>
    </row>
    <row r="13"/>
    <row r="14">
      <c r="A14" s="4" t="inlineStr">
        <is>
          <t>RETIREMENT INCOME SUMMARY</t>
        </is>
      </c>
    </row>
    <row r="15"/>
    <row r="16">
      <c r="A16" s="36" t="inlineStr">
        <is>
          <t>Item</t>
        </is>
      </c>
      <c r="C16" s="36" t="inlineStr">
        <is>
          <t>Annual Amount ($)</t>
        </is>
      </c>
    </row>
    <row r="17"/>
    <row r="18">
      <c r="A18" s="13" t="inlineStr">
        <is>
          <t>Expected Annual Expenses</t>
        </is>
      </c>
      <c r="C18" s="14">
        <f>'Income Needs'!C50</f>
        <v/>
      </c>
    </row>
    <row r="19">
      <c r="A19" s="17" t="inlineStr">
        <is>
          <t>Guaranteed Income (Social Security, Pension, etc)</t>
        </is>
      </c>
      <c r="C19" s="18">
        <f>'Income Needs'!C46</f>
        <v/>
      </c>
    </row>
    <row r="20">
      <c r="A20" s="13" t="inlineStr">
        <is>
          <t>Income Gap</t>
        </is>
      </c>
      <c r="C20" s="14">
        <f>'Income Needs'!C52</f>
        <v/>
      </c>
    </row>
    <row r="21">
      <c r="A21" s="17" t="inlineStr">
        <is>
          <t>Required Withdrawal from Savings</t>
        </is>
      </c>
      <c r="C21" s="18">
        <f>'Withdrawal Strategy'!C23</f>
        <v/>
      </c>
    </row>
    <row r="22">
      <c r="A22" s="37" t="inlineStr">
        <is>
          <t>Surplus/Deficit</t>
        </is>
      </c>
      <c r="C22" s="32">
        <f>C21-C20</f>
        <v/>
      </c>
    </row>
    <row r="23"/>
    <row r="24"/>
    <row r="25">
      <c r="A25" s="4" t="inlineStr">
        <is>
          <t>RISK ASSESSMENT</t>
        </is>
      </c>
    </row>
    <row r="26"/>
    <row r="27">
      <c r="A27" s="36" t="inlineStr">
        <is>
          <t>Risk Factor</t>
        </is>
      </c>
      <c r="B27" s="12" t="inlineStr">
        <is>
          <t>Your Status</t>
        </is>
      </c>
      <c r="C27" s="12" t="inlineStr">
        <is>
          <t>Risk Level</t>
        </is>
      </c>
      <c r="D27" s="36" t="inlineStr">
        <is>
          <t>Recommendation</t>
        </is>
      </c>
    </row>
    <row r="28"/>
    <row r="29">
      <c r="A29" s="17" t="inlineStr">
        <is>
          <t>Withdrawal Rate</t>
        </is>
      </c>
      <c r="B29" s="20" t="inlineStr">
        <is>
          <t>4.0%</t>
        </is>
      </c>
      <c r="C29" s="20" t="inlineStr">
        <is>
          <t>Low Risk</t>
        </is>
      </c>
      <c r="D29" s="17" t="inlineStr">
        <is>
          <t>Hold rate steady; safe zone</t>
        </is>
      </c>
    </row>
    <row r="30">
      <c r="A30" s="13" t="inlineStr">
        <is>
          <t>Savings Adequacy</t>
        </is>
      </c>
      <c r="B30" s="16" t="inlineStr">
        <is>
          <t>Surplus</t>
        </is>
      </c>
      <c r="C30" s="16" t="inlineStr">
        <is>
          <t>Low Risk</t>
        </is>
      </c>
      <c r="D30" s="13" t="inlineStr">
        <is>
          <t>On track for designated target</t>
        </is>
      </c>
    </row>
    <row r="31">
      <c r="A31" s="17" t="inlineStr">
        <is>
          <t>Income Stability</t>
        </is>
      </c>
      <c r="B31" s="20" t="inlineStr">
        <is>
          <t>Flexible</t>
        </is>
      </c>
      <c r="C31" s="20" t="inlineStr">
        <is>
          <t>Moderate</t>
        </is>
      </c>
      <c r="D31" s="17" t="inlineStr">
        <is>
          <t>Diversify additional assets to cover gap</t>
        </is>
      </c>
    </row>
    <row r="32">
      <c r="A32" s="13" t="inlineStr">
        <is>
          <t>Healthcare Costs</t>
        </is>
      </c>
      <c r="B32" s="16" t="inlineStr">
        <is>
          <t>$6,000.00</t>
        </is>
      </c>
      <c r="C32" s="16" t="inlineStr">
        <is>
          <t>Moderate</t>
        </is>
      </c>
      <c r="D32" s="13" t="inlineStr">
        <is>
          <t>Incorporate dedicated HSA paths</t>
        </is>
      </c>
    </row>
    <row r="33">
      <c r="A33" s="17" t="inlineStr">
        <is>
          <t>Inflation Impact</t>
        </is>
      </c>
      <c r="B33" s="20" t="inlineStr">
        <is>
          <t>Cumulative</t>
        </is>
      </c>
      <c r="C33" s="20" t="inlineStr">
        <is>
          <t>Moderate</t>
        </is>
      </c>
      <c r="D33" s="17" t="inlineStr">
        <is>
          <t>Index asset portfolios continuously</t>
        </is>
      </c>
    </row>
    <row r="34"/>
    <row r="35"/>
    <row r="36">
      <c r="A36" s="4" t="inlineStr">
        <is>
          <t>ACTION PLAN</t>
        </is>
      </c>
    </row>
    <row r="37"/>
    <row r="38">
      <c r="A38" s="23">
        <f>IF(C11&lt;0, "• You need to save an additional " &amp; TEXT(ABS(C11), "$#,##0.00") &amp; " before target retirement.", "• Savings goal achieved. Maintain current pacing to protect capital base.")</f>
        <v/>
      </c>
    </row>
    <row r="39">
      <c r="A39" s="23">
        <f>IF('Withdrawal Strategy'!C22&gt;0.05, "• Action Required: Reduce selected withdrawal rate to extend overall portfolio lifespan.", "• Safe Withdrawal Rate optimization confirmed below 5% boundary threshold.")</f>
        <v/>
      </c>
    </row>
    <row r="40">
      <c r="A40" s="23" t="inlineStr">
        <is>
          <t>• Strategy: Maximize guaranteed lifetime income triggers (Social Security delay pathways, stable annuity bridges).</t>
        </is>
      </c>
    </row>
    <row r="41">
      <c r="A41" s="23" t="inlineStr">
        <is>
          <t>• Execution: Perform systematic portfolio balance adjustments to insulate liquidity reserves from inflation shocks.</t>
        </is>
      </c>
    </row>
  </sheetData>
  <mergeCells count="8">
    <mergeCell ref="A2:E2"/>
    <mergeCell ref="A7:E7"/>
    <mergeCell ref="A25:E25"/>
    <mergeCell ref="A1:E1"/>
    <mergeCell ref="A5:E5"/>
    <mergeCell ref="A36:E36"/>
    <mergeCell ref="A14:E14"/>
    <mergeCell ref="A3:E3"/>
  </mergeCells>
  <conditionalFormatting sqref="C11">
    <cfRule type="cellIs" priority="1" operator="lessThan" dxfId="2">
      <formula>0</formula>
    </cfRule>
    <cfRule type="cellIs" priority="2" operator="greaterThanOrEqual" dxfId="0">
      <formula>0</formula>
    </cfRule>
  </conditionalFormatting>
  <conditionalFormatting sqref="C12">
    <cfRule type="cellIs" priority="3" operator="equal" dxfId="0">
      <formula>"READY"</formula>
    </cfRule>
    <cfRule type="cellIs" priority="4" operator="equal" dxfId="2">
      <formula>"NOT READY"</formula>
    </cfRule>
  </conditionalFormatting>
  <conditionalFormatting sqref="C22">
    <cfRule type="cellIs" priority="5" operator="lessThan" dxfId="2">
      <formula>0</formula>
    </cfRule>
    <cfRule type="cellIs" priority="6" operator="greaterThanOrEqual" dxfId="0">
      <formula>0</formula>
    </cfRule>
  </conditionalFormatting>
  <conditionalFormatting sqref="C29:C33">
    <cfRule type="cellIs" priority="7" operator="equal" dxfId="0">
      <formula>"Low Risk"</formula>
    </cfRule>
    <cfRule type="cellIs" priority="8" operator="equal" dxfId="1">
      <formula>"Moderate"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2026-06-26T17:20:39Z</dcterms:created>
  <dcterms:modified xmlns:dcterms="http://purl.org/dc/terms/" xmlns:xsi="http://www.w3.org/2001/XMLSchema-instance" xsi:type="dcterms:W3CDTF">2026-06-26T17:20:39Z</dcterms:modified>
</cp:coreProperties>
</file>