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P&amp;L" sheetId="1" state="visible" r:id="rId3"/>
    <sheet name="Quarterly Summary" sheetId="2" state="visible" r:id="rId4"/>
    <sheet name="Annual Analysi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<sst xmlns="http://schemas.openxmlformats.org/spreadsheetml/2006/main" count="195" uniqueCount="122">
  <si>
    <t xml:space="preserve">FINATUNE — finatune.com</t>
  </si>
  <si>
    <t xml:space="preserve">PROFIT AND LOSS STATEMENT</t>
  </si>
  <si>
    <t xml:space="preserve">Fine-tune your finances. Grow your fortune.</t>
  </si>
  <si>
    <t xml:space="preserve">PROFIT &amp; LOSS STATEMENT</t>
  </si>
  <si>
    <t xml:space="preserve">Business Name:</t>
  </si>
  <si>
    <t xml:space="preserve">Your Company Name</t>
  </si>
  <si>
    <t xml:space="preserve">For the Month of:</t>
  </si>
  <si>
    <t xml:space="preserve">January</t>
  </si>
  <si>
    <t xml:space="preserve">Year:</t>
  </si>
  <si>
    <t xml:space="preserve">Line Item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</si>
  <si>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</si>
  <si>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</si>
  <si>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</si>
  <si>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</si>
  <si>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</si>
  <si>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</si>
  <si>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</si>
  <si>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</si>
  <si>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</si>
  <si>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</si>
  <si>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</si>
  <si>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 Total</t>
  </si>
  <si>
    <t xml:space="preserve">REVENUE</t>
  </si>
  <si>
    <t xml:space="preserve">Product Sales</t>
  </si>
  <si>
    <t xml:space="preserve">Service Revenue</t>
  </si>
  <si>
    <t xml:space="preserve">Consulting Fees</t>
  </si>
  <si>
    <t xml:space="preserve">Other Revenue</t>
  </si>
  <si>
    <t xml:space="preserve">TOTAL REVENUE</t>
  </si>
  <si>
    <t xml:space="preserve">COST OF GOODS SOLD (COGS)</t>
  </si>
  <si>
    <t xml:space="preserve">Materials &amp; Raw Materials</t>
  </si>
  <si>
    <t xml:space="preserve">Direct Labor / Manufacturing</t>
  </si>
  <si>
    <t xml:space="preserve">Packaging &amp; Shipping</t>
  </si>
  <si>
    <t xml:space="preserve">Other COGS</t>
  </si>
  <si>
    <t xml:space="preserve">TOTAL COGS</t>
  </si>
  <si>
    <t xml:space="preserve">GROSS PROFIT (Revenue - COGS)</t>
  </si>
  <si>
    <t xml:space="preserve">Gross Profit Margin (%)</t>
  </si>
  <si>
    <t xml:space="preserve">OPERATING EXPENSES</t>
  </si>
  <si>
    <t xml:space="preserve">Salaries &amp; Wages</t>
  </si>
  <si>
    <t xml:space="preserve">Payroll Taxes &amp; Benefits</t>
  </si>
  <si>
    <t xml:space="preserve">Rent / Lease</t>
  </si>
  <si>
    <t xml:space="preserve">Utilities (Electric, Gas, Water)</t>
  </si>
  <si>
    <t xml:space="preserve">Office Supplies</t>
  </si>
  <si>
    <t xml:space="preserve">Depreciation (Equipment, Vehicles)</t>
  </si>
  <si>
    <t xml:space="preserve">Repairs &amp; Maintenance</t>
  </si>
  <si>
    <t xml:space="preserve">Professional Services (Accounting, Legal)</t>
  </si>
  <si>
    <t xml:space="preserve">Insurance</t>
  </si>
  <si>
    <t xml:space="preserve">Marketing &amp; Advertising</t>
  </si>
  <si>
    <t xml:space="preserve">Office Equipment &amp; Furniture</t>
  </si>
  <si>
    <t xml:space="preserve">Software &amp; Technology</t>
  </si>
  <si>
    <t xml:space="preserve">Telephone &amp; Internet</t>
  </si>
  <si>
    <t xml:space="preserve">Travel</t>
  </si>
  <si>
    <t xml:space="preserve">Bank Fees &amp; Interest</t>
  </si>
  <si>
    <t xml:space="preserve">Other Operating Expenses</t>
  </si>
  <si>
    <t xml:space="preserve">TOTAL OPERATING EXPENSES</t>
  </si>
  <si>
    <t xml:space="preserve">OPERATING INCOME (EBIT)</t>
  </si>
  <si>
    <t xml:space="preserve">OTHER INCOME &amp; EXPENSES</t>
  </si>
  <si>
    <t xml:space="preserve">Interest Income</t>
  </si>
  <si>
    <t xml:space="preserve">Investment Income</t>
  </si>
  <si>
    <t xml:space="preserve">Interest Expense</t>
  </si>
  <si>
    <t xml:space="preserve">Other Expenses</t>
  </si>
  <si>
    <t xml:space="preserve">TOTAL OTHER INCOME/(EXPENSE)</t>
  </si>
  <si>
    <t xml:space="preserve">INCOME BEFORE TAXES (EBT)</t>
  </si>
  <si>
    <t xml:space="preserve">Income Tax Expense (est. 21%)</t>
  </si>
  <si>
    <t xml:space="preserve">NET INCOME (PROFIT/LOSS)</t>
  </si>
  <si>
    <t xml:space="preserve">NET PROFIT MARGIN (%)</t>
  </si>
  <si>
    <t xml:space="preserve">QUARTERLY PROFIT &amp; LOSS SUMMARY</t>
  </si>
  <si>
    <t xml:space="preserve">Q1 (Jan-Mar)</t>
  </si>
  <si>
    <t xml:space="preserve">Q2 (Apr-Jun)</t>
  </si>
  <si>
    <t xml:space="preserve">Q3 (Jul-Sep)</t>
  </si>
  <si>
    <t xml:space="preserve">Q4 (Oct-Dec)</t>
  </si>
  <si>
    <t xml:space="preserve">GROSS PROFIT</t>
  </si>
  <si>
    <t xml:space="preserve">Income Tax Expense</t>
  </si>
  <si>
    <t xml:space="preserve">ANNUAL PROFIT &amp; LOSS ANALYSIS</t>
  </si>
  <si>
    <t xml:space="preserve">Fiscal Year:</t>
  </si>
  <si>
    <t xml:space="preserve">KEY FINANCIAL METRICS</t>
  </si>
  <si>
    <t xml:space="preserve">Metric</t>
  </si>
  <si>
    <t xml:space="preserve">Amount</t>
  </si>
  <si>
    <t xml:space="preserve">% of Revenue</t>
  </si>
  <si>
    <t xml:space="preserve">Target/Benchmark</t>
  </si>
  <si>
    <t xml:space="preserve">Status</t>
  </si>
  <si>
    <t xml:space="preserve">Total Revenue</t>
  </si>
  <si>
    <t xml:space="preserve">100%</t>
  </si>
  <si>
    <t xml:space="preserve">Revenue target</t>
  </si>
  <si>
    <t xml:space="preserve">Cost of Goods Sold</t>
  </si>
  <si>
    <t xml:space="preserve">~40% of revenue</t>
  </si>
  <si>
    <t xml:space="preserve">Gross Profit</t>
  </si>
  <si>
    <t xml:space="preserve">Target GP</t>
  </si>
  <si>
    <t xml:space="preserve">Gross Profit Margin</t>
  </si>
  <si>
    <t xml:space="preserve">N/A</t>
  </si>
  <si>
    <t xml:space="preserve">&gt;50% benchmark</t>
  </si>
  <si>
    <t xml:space="preserve">Operating Expenses</t>
  </si>
  <si>
    <t xml:space="preserve">&lt;35% of revenue</t>
  </si>
  <si>
    <t xml:space="preserve">Operating Income (EBIT)</t>
  </si>
  <si>
    <t xml:space="preserve">Target EBIT</t>
  </si>
  <si>
    <t xml:space="preserve">Operating Margin</t>
  </si>
  <si>
    <t xml:space="preserve">&gt;15% benchmark</t>
  </si>
  <si>
    <t xml:space="preserve">Other Income/(Expense)</t>
  </si>
  <si>
    <t xml:space="preserve">Income Before Taxes</t>
  </si>
  <si>
    <t xml:space="preserve">Target EBT</t>
  </si>
  <si>
    <t xml:space="preserve">Income Tax</t>
  </si>
  <si>
    <t xml:space="preserve">~21% eff. rate</t>
  </si>
  <si>
    <t xml:space="preserve">Net Income</t>
  </si>
  <si>
    <t xml:space="preserve">Target profit</t>
  </si>
  <si>
    <t xml:space="preserve">Net Profit Margin %</t>
  </si>
  <si>
    <t xml:space="preserve">&gt;10% target</t>
  </si>
  <si>
    <t xml:space="preserve">Return on Sales (ROS)</t>
  </si>
  <si>
    <t xml:space="preserve">Industry benchmark</t>
  </si>
  <si>
    <t xml:space="preserve">EXPENSE BREAKDOWN BY CATEGORY</t>
  </si>
  <si>
    <t xml:space="preserve">Expense Category</t>
  </si>
  <si>
    <t xml:space="preserve">% of Total OpEx</t>
  </si>
  <si>
    <t xml:space="preserve">PROFITABILITY ANALYSIS — SCENARIOS</t>
  </si>
  <si>
    <t xml:space="preserve">Scenario</t>
  </si>
  <si>
    <t xml:space="preserve">Adjusted Revenue</t>
  </si>
  <si>
    <t xml:space="preserve">Adjusted Net Income</t>
  </si>
  <si>
    <t xml:space="preserve">Net Change ($)</t>
  </si>
  <si>
    <t xml:space="preserve">Scenario 1: Revenue Increases 10%</t>
  </si>
  <si>
    <t xml:space="preserve">Scenario 2: Operating Expenses Decrease 5%</t>
  </si>
  <si>
    <t xml:space="preserve">Scenario 3: COGS Decreases 5%</t>
  </si>
  <si>
    <t xml:space="preserve">RECOMMENDATIONS</t>
  </si>
  <si>
    <t xml:space="preserve">"📊 Review P&amp;L monthly and compare actuals against budget."</t>
  </si>
  <si>
    <t xml:space="preserve">"📈 Maintain detailed expense tracking for accurate forecasting and tax preparation."</t>
  </si>
  <si>
    <t xml:space="preserve">"🔗 Visit finatune.com for more financial templates and calculators."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</si>
</sst>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_);\(#,##0.00\)"/>
    <numFmt numFmtId="166" formatCode="0.00%;\-0.00%;\-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E40AF"/>
      <name val="Arial"/>
      <family val="0"/>
      <charset val="1"/>
    </font>
    <font>
      <b val="true"/>
      <sz val="16"/>
      <color rgb="FF1E40AF"/>
      <name val="Arial"/>
      <family val="0"/>
      <charset val="1"/>
    </font>
    <font>
      <i val="true"/>
      <sz val="10"/>
      <color rgb="FF10B981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9FAFB"/>
      </patternFill>
    </fill>
    <fill>
      <patternFill patternType="solid">
        <fgColor rgb="FF1E40AF"/>
        <bgColor rgb="FF003366"/>
      </patternFill>
    </fill>
    <fill>
      <patternFill patternType="solid">
        <fgColor rgb="FF374151"/>
        <bgColor rgb="FF333300"/>
      </patternFill>
    </fill>
    <fill>
      <patternFill patternType="solid">
        <fgColor rgb="FFEFF6FF"/>
        <bgColor rgb="FFF9FAFB"/>
      </patternFill>
    </fill>
    <fill>
      <patternFill patternType="solid">
        <fgColor rgb="FFFFF5F5"/>
        <bgColor rgb="FFF9FAFB"/>
      </patternFill>
    </fill>
    <fill>
      <patternFill patternType="solid">
        <fgColor rgb="FFDC2626"/>
        <bgColor rgb="FF993300"/>
      </patternFill>
    </fill>
    <fill>
      <patternFill patternType="solid">
        <fgColor rgb="FF10B981"/>
        <bgColor rgb="FF33CCCC"/>
      </patternFill>
    </fill>
    <fill>
      <patternFill patternType="solid">
        <fgColor rgb="FFF9FA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9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F5"/>
      <rgbColor rgb="FFEFF6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0B981"/>
      <rgbColor rgb="FF003300"/>
      <rgbColor rgb="FF333300"/>
      <rgbColor rgb="FF993300"/>
      <rgbColor rgb="FF993366"/>
      <rgbColor rgb="FF1E40AF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false"/>
  </sheetPr>
  <dimension ref="A1:N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14" min="2" style="1" width="13"/>
  </cols>
  <sheetData>
    <row r="1" customFormat="false" ht="13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7.5" hidden="false" customHeight="true" outlineLevel="0" collapsed="false"/>
    <row r="5" customFormat="false" ht="15" hidden="false" customHeight="true" outlineLevel="0" collapsed="false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15" hidden="false" customHeight="true" outlineLevel="0" collapsed="false">
      <c r="A6" s="6" t="s">
        <v>4</v>
      </c>
      <c r="B6" s="7" t="s">
        <v>5</v>
      </c>
      <c r="C6" s="7"/>
      <c r="D6" s="7"/>
      <c r="E6" s="6" t="s">
        <v>6</v>
      </c>
      <c r="F6" s="8" t="s">
        <v>7</v>
      </c>
      <c r="H6" s="6" t="s">
        <v>8</v>
      </c>
      <c r="I6" s="8" t="n">
        <v>2025</v>
      </c>
    </row>
    <row r="7" customFormat="false" ht="6" hidden="false" customHeight="true" outlineLevel="0" collapsed="false"/>
    <row r="8" customFormat="false" ht="15" hidden="false" customHeight="true" outlineLevel="0" collapsed="false">
      <c r="A8" s="9" t="s">
        <v>9</v>
      </c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9" t="s">
        <v>19</v>
      </c>
      <c r="M8" s="9" t="s">
        <v>20</v>
      </c>
      <c r="N8" s="9" t="s">
        <v>21</v>
      </c>
    </row>
    <row r="9" customFormat="false" ht="3.75" hidden="false" customHeight="true" outlineLevel="0" collapsed="false"/>
    <row r="10" customFormat="false" ht="15" hidden="false" customHeight="true" outlineLevel="0" collapsed="false">
      <c r="A10" s="10" t="s">
        <v>22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3.75" hidden="false" customHeight="true" outlineLevel="0" collapsed="false"/>
    <row r="12" customFormat="false" ht="15" hidden="false" customHeight="true" outlineLevel="0" collapsed="false">
      <c r="A12" s="11" t="s">
        <v>23</v>
      </c>
      <c r="B12" s="12" t="n">
        <v>42000</v>
      </c>
      <c r="C12" s="12" t="n">
        <v>38000</v>
      </c>
      <c r="D12" s="12" t="n">
        <v>45000</v>
      </c>
      <c r="E12" s="12" t="n">
        <v>50000</v>
      </c>
      <c r="F12" s="12" t="n">
        <v>47000</v>
      </c>
      <c r="G12" s="12" t="n">
        <v>52000</v>
      </c>
      <c r="H12" s="12" t="n">
        <v>48000</v>
      </c>
      <c r="I12" s="12" t="n">
        <v>55000</v>
      </c>
      <c r="J12" s="12" t="n">
        <v>60000</v>
      </c>
      <c r="K12" s="12" t="n">
        <v>58000</v>
      </c>
      <c r="L12" s="12" t="n">
        <v>62000</v>
      </c>
      <c r="M12" s="12" t="n">
        <v>70000</v>
      </c>
      <c r="N12" s="13" t="n">
        <f aca="false">SUM(B12:M12)</f>
        <v>627000</v>
      </c>
    </row>
    <row r="13" customFormat="false" ht="15" hidden="false" customHeight="true" outlineLevel="0" collapsed="false">
      <c r="A13" s="14" t="s">
        <v>24</v>
      </c>
      <c r="B13" s="15" t="n">
        <v>15000</v>
      </c>
      <c r="C13" s="15" t="n">
        <v>14000</v>
      </c>
      <c r="D13" s="15" t="n">
        <v>16000</v>
      </c>
      <c r="E13" s="15" t="n">
        <v>17000</v>
      </c>
      <c r="F13" s="15" t="n">
        <v>18000</v>
      </c>
      <c r="G13" s="15" t="n">
        <v>19000</v>
      </c>
      <c r="H13" s="15" t="n">
        <v>20000</v>
      </c>
      <c r="I13" s="15" t="n">
        <v>21000</v>
      </c>
      <c r="J13" s="15" t="n">
        <v>22000</v>
      </c>
      <c r="K13" s="15" t="n">
        <v>23000</v>
      </c>
      <c r="L13" s="15" t="n">
        <v>24000</v>
      </c>
      <c r="M13" s="15" t="n">
        <v>25000</v>
      </c>
      <c r="N13" s="16" t="n">
        <f aca="false">SUM(B13:M13)</f>
        <v>234000</v>
      </c>
    </row>
    <row r="14" customFormat="false" ht="15" hidden="false" customHeight="true" outlineLevel="0" collapsed="false">
      <c r="A14" s="11" t="s">
        <v>25</v>
      </c>
      <c r="B14" s="12" t="n">
        <v>8000</v>
      </c>
      <c r="C14" s="12" t="n">
        <v>7500</v>
      </c>
      <c r="D14" s="12" t="n">
        <v>9000</v>
      </c>
      <c r="E14" s="12" t="n">
        <v>8500</v>
      </c>
      <c r="F14" s="12" t="n">
        <v>10000</v>
      </c>
      <c r="G14" s="12" t="n">
        <v>9500</v>
      </c>
      <c r="H14" s="12" t="n">
        <v>11000</v>
      </c>
      <c r="I14" s="12" t="n">
        <v>10500</v>
      </c>
      <c r="J14" s="12" t="n">
        <v>12000</v>
      </c>
      <c r="K14" s="12" t="n">
        <v>11500</v>
      </c>
      <c r="L14" s="12" t="n">
        <v>13000</v>
      </c>
      <c r="M14" s="12" t="n">
        <v>14000</v>
      </c>
      <c r="N14" s="13" t="n">
        <f aca="false">SUM(B14:M14)</f>
        <v>124500</v>
      </c>
    </row>
    <row r="15" customFormat="false" ht="15" hidden="false" customHeight="true" outlineLevel="0" collapsed="false">
      <c r="A15" s="14" t="s">
        <v>26</v>
      </c>
      <c r="B15" s="15" t="n">
        <v>1200</v>
      </c>
      <c r="C15" s="15" t="n">
        <v>900</v>
      </c>
      <c r="D15" s="15" t="n">
        <v>1100</v>
      </c>
      <c r="E15" s="15" t="n">
        <v>1300</v>
      </c>
      <c r="F15" s="15" t="n">
        <v>1000</v>
      </c>
      <c r="G15" s="15" t="n">
        <v>1500</v>
      </c>
      <c r="H15" s="15" t="n">
        <v>1200</v>
      </c>
      <c r="I15" s="15" t="n">
        <v>1400</v>
      </c>
      <c r="J15" s="15" t="n">
        <v>1600</v>
      </c>
      <c r="K15" s="15" t="n">
        <v>1800</v>
      </c>
      <c r="L15" s="15" t="n">
        <v>2000</v>
      </c>
      <c r="M15" s="15" t="n">
        <v>2200</v>
      </c>
      <c r="N15" s="16" t="n">
        <f aca="false">SUM(B15:M15)</f>
        <v>17200</v>
      </c>
    </row>
    <row r="16" customFormat="false" ht="3.75" hidden="false" customHeight="true" outlineLevel="0" collapsed="false"/>
    <row r="17" customFormat="false" ht="15" hidden="false" customHeight="true" outlineLevel="0" collapsed="false">
      <c r="A17" s="17" t="s">
        <v>27</v>
      </c>
      <c r="B17" s="18" t="n">
        <f aca="false">SUM(B12:B15)</f>
        <v>66200</v>
      </c>
      <c r="C17" s="18" t="n">
        <f aca="false">SUM(C12:C15)</f>
        <v>60400</v>
      </c>
      <c r="D17" s="18" t="n">
        <f aca="false">SUM(D12:D15)</f>
        <v>71100</v>
      </c>
      <c r="E17" s="18" t="n">
        <f aca="false">SUM(E12:E15)</f>
        <v>76800</v>
      </c>
      <c r="F17" s="18" t="n">
        <f aca="false">SUM(F12:F15)</f>
        <v>76000</v>
      </c>
      <c r="G17" s="18" t="n">
        <f aca="false">SUM(G12:G15)</f>
        <v>82000</v>
      </c>
      <c r="H17" s="18" t="n">
        <f aca="false">SUM(H12:H15)</f>
        <v>80200</v>
      </c>
      <c r="I17" s="18" t="n">
        <f aca="false">SUM(I12:I15)</f>
        <v>87900</v>
      </c>
      <c r="J17" s="18" t="n">
        <f aca="false">SUM(J12:J15)</f>
        <v>95600</v>
      </c>
      <c r="K17" s="18" t="n">
        <f aca="false">SUM(K12:K15)</f>
        <v>94300</v>
      </c>
      <c r="L17" s="18" t="n">
        <f aca="false">SUM(L12:L15)</f>
        <v>101000</v>
      </c>
      <c r="M17" s="18" t="n">
        <f aca="false">SUM(M12:M15)</f>
        <v>111200</v>
      </c>
      <c r="N17" s="18" t="n">
        <f aca="false">SUM(B17:M17)</f>
        <v>1002700</v>
      </c>
    </row>
    <row r="18" customFormat="false" ht="3.75" hidden="false" customHeight="true" outlineLevel="0" collapsed="false"/>
    <row r="19" customFormat="false" ht="15" hidden="false" customHeight="true" outlineLevel="0" collapsed="false">
      <c r="A19" s="10" t="s">
        <v>28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customFormat="false" ht="3.75" hidden="false" customHeight="true" outlineLevel="0" collapsed="false"/>
    <row r="21" customFormat="false" ht="15" hidden="false" customHeight="true" outlineLevel="0" collapsed="false">
      <c r="A21" s="14" t="s">
        <v>29</v>
      </c>
      <c r="B21" s="15" t="n">
        <v>14000</v>
      </c>
      <c r="C21" s="15" t="n">
        <v>12500</v>
      </c>
      <c r="D21" s="15" t="n">
        <v>15000</v>
      </c>
      <c r="E21" s="15" t="n">
        <v>17000</v>
      </c>
      <c r="F21" s="15" t="n">
        <v>15500</v>
      </c>
      <c r="G21" s="15" t="n">
        <v>17500</v>
      </c>
      <c r="H21" s="15" t="n">
        <v>16000</v>
      </c>
      <c r="I21" s="15" t="n">
        <v>18500</v>
      </c>
      <c r="J21" s="15" t="n">
        <v>20000</v>
      </c>
      <c r="K21" s="15" t="n">
        <v>19000</v>
      </c>
      <c r="L21" s="15" t="n">
        <v>21000</v>
      </c>
      <c r="M21" s="15" t="n">
        <v>23500</v>
      </c>
      <c r="N21" s="19" t="n">
        <f aca="false">SUM(B21:M21)</f>
        <v>209500</v>
      </c>
    </row>
    <row r="22" customFormat="false" ht="15" hidden="false" customHeight="true" outlineLevel="0" collapsed="false">
      <c r="A22" s="20" t="s">
        <v>30</v>
      </c>
      <c r="B22" s="21" t="n">
        <v>8500</v>
      </c>
      <c r="C22" s="21" t="n">
        <v>7800</v>
      </c>
      <c r="D22" s="21" t="n">
        <v>9200</v>
      </c>
      <c r="E22" s="21" t="n">
        <v>10200</v>
      </c>
      <c r="F22" s="21" t="n">
        <v>9500</v>
      </c>
      <c r="G22" s="21" t="n">
        <v>10500</v>
      </c>
      <c r="H22" s="21" t="n">
        <v>9800</v>
      </c>
      <c r="I22" s="21" t="n">
        <v>11000</v>
      </c>
      <c r="J22" s="21" t="n">
        <v>12000</v>
      </c>
      <c r="K22" s="21" t="n">
        <v>11500</v>
      </c>
      <c r="L22" s="21" t="n">
        <v>12500</v>
      </c>
      <c r="M22" s="21" t="n">
        <v>14000</v>
      </c>
      <c r="N22" s="22" t="n">
        <f aca="false">SUM(B22:M22)</f>
        <v>126500</v>
      </c>
    </row>
    <row r="23" customFormat="false" ht="15" hidden="false" customHeight="true" outlineLevel="0" collapsed="false">
      <c r="A23" s="14" t="s">
        <v>31</v>
      </c>
      <c r="B23" s="15" t="n">
        <v>3200</v>
      </c>
      <c r="C23" s="15" t="n">
        <v>2900</v>
      </c>
      <c r="D23" s="15" t="n">
        <v>3500</v>
      </c>
      <c r="E23" s="15" t="n">
        <v>3800</v>
      </c>
      <c r="F23" s="15" t="n">
        <v>3600</v>
      </c>
      <c r="G23" s="15" t="n">
        <v>3900</v>
      </c>
      <c r="H23" s="15" t="n">
        <v>3700</v>
      </c>
      <c r="I23" s="15" t="n">
        <v>4100</v>
      </c>
      <c r="J23" s="15" t="n">
        <v>4400</v>
      </c>
      <c r="K23" s="15" t="n">
        <v>4200</v>
      </c>
      <c r="L23" s="15" t="n">
        <v>4600</v>
      </c>
      <c r="M23" s="15" t="n">
        <v>5200</v>
      </c>
      <c r="N23" s="19" t="n">
        <f aca="false">SUM(B23:M23)</f>
        <v>47100</v>
      </c>
    </row>
    <row r="24" customFormat="false" ht="15" hidden="false" customHeight="true" outlineLevel="0" collapsed="false">
      <c r="A24" s="20" t="s">
        <v>32</v>
      </c>
      <c r="B24" s="21" t="n">
        <v>800</v>
      </c>
      <c r="C24" s="21" t="n">
        <v>750</v>
      </c>
      <c r="D24" s="21" t="n">
        <v>900</v>
      </c>
      <c r="E24" s="21" t="n">
        <v>950</v>
      </c>
      <c r="F24" s="21" t="n">
        <v>850</v>
      </c>
      <c r="G24" s="21" t="n">
        <v>1000</v>
      </c>
      <c r="H24" s="21" t="n">
        <v>900</v>
      </c>
      <c r="I24" s="21" t="n">
        <v>1050</v>
      </c>
      <c r="J24" s="21" t="n">
        <v>1100</v>
      </c>
      <c r="K24" s="21" t="n">
        <v>1050</v>
      </c>
      <c r="L24" s="21" t="n">
        <v>1150</v>
      </c>
      <c r="M24" s="21" t="n">
        <v>1300</v>
      </c>
      <c r="N24" s="22" t="n">
        <f aca="false">SUM(B24:M24)</f>
        <v>11800</v>
      </c>
    </row>
    <row r="25" customFormat="false" ht="3.75" hidden="false" customHeight="true" outlineLevel="0" collapsed="false"/>
    <row r="26" customFormat="false" ht="15" hidden="false" customHeight="true" outlineLevel="0" collapsed="false">
      <c r="A26" s="23" t="s">
        <v>33</v>
      </c>
      <c r="B26" s="24" t="n">
        <f aca="false">SUM(B21:B24)</f>
        <v>26500</v>
      </c>
      <c r="C26" s="24" t="n">
        <f aca="false">SUM(C21:C24)</f>
        <v>23950</v>
      </c>
      <c r="D26" s="24" t="n">
        <f aca="false">SUM(D21:D24)</f>
        <v>28600</v>
      </c>
      <c r="E26" s="24" t="n">
        <f aca="false">SUM(E21:E24)</f>
        <v>31950</v>
      </c>
      <c r="F26" s="24" t="n">
        <f aca="false">SUM(F21:F24)</f>
        <v>29450</v>
      </c>
      <c r="G26" s="24" t="n">
        <f aca="false">SUM(G21:G24)</f>
        <v>32900</v>
      </c>
      <c r="H26" s="24" t="n">
        <f aca="false">SUM(H21:H24)</f>
        <v>30400</v>
      </c>
      <c r="I26" s="24" t="n">
        <f aca="false">SUM(I21:I24)</f>
        <v>34650</v>
      </c>
      <c r="J26" s="24" t="n">
        <f aca="false">SUM(J21:J24)</f>
        <v>37500</v>
      </c>
      <c r="K26" s="24" t="n">
        <f aca="false">SUM(K21:K24)</f>
        <v>35750</v>
      </c>
      <c r="L26" s="24" t="n">
        <f aca="false">SUM(L21:L24)</f>
        <v>39250</v>
      </c>
      <c r="M26" s="24" t="n">
        <f aca="false">SUM(M21:M24)</f>
        <v>44000</v>
      </c>
      <c r="N26" s="24" t="n">
        <f aca="false">SUM(B26:M26)</f>
        <v>394900</v>
      </c>
    </row>
    <row r="27" customFormat="false" ht="3.75" hidden="false" customHeight="true" outlineLevel="0" collapsed="false"/>
    <row r="28" customFormat="false" ht="15" hidden="false" customHeight="true" outlineLevel="0" collapsed="false">
      <c r="A28" s="25" t="s">
        <v>34</v>
      </c>
      <c r="B28" s="26" t="n">
        <f aca="false">B17-B26</f>
        <v>39700</v>
      </c>
      <c r="C28" s="26" t="n">
        <f aca="false">C17-C26</f>
        <v>36450</v>
      </c>
      <c r="D28" s="26" t="n">
        <f aca="false">D17-D26</f>
        <v>42500</v>
      </c>
      <c r="E28" s="26" t="n">
        <f aca="false">E17-E26</f>
        <v>44850</v>
      </c>
      <c r="F28" s="26" t="n">
        <f aca="false">F17-F26</f>
        <v>46550</v>
      </c>
      <c r="G28" s="26" t="n">
        <f aca="false">G17-G26</f>
        <v>49100</v>
      </c>
      <c r="H28" s="26" t="n">
        <f aca="false">H17-H26</f>
        <v>49800</v>
      </c>
      <c r="I28" s="26" t="n">
        <f aca="false">I17-I26</f>
        <v>53250</v>
      </c>
      <c r="J28" s="26" t="n">
        <f aca="false">J17-J26</f>
        <v>58100</v>
      </c>
      <c r="K28" s="26" t="n">
        <f aca="false">K17-K26</f>
        <v>58550</v>
      </c>
      <c r="L28" s="26" t="n">
        <f aca="false">L17-L26</f>
        <v>61750</v>
      </c>
      <c r="M28" s="26" t="n">
        <f aca="false">M17-M26</f>
        <v>67200</v>
      </c>
      <c r="N28" s="26" t="n">
        <f aca="false">SUM(B28:M28)</f>
        <v>607800</v>
      </c>
    </row>
    <row r="29" customFormat="false" ht="15" hidden="false" customHeight="true" outlineLevel="0" collapsed="false">
      <c r="A29" s="27" t="s">
        <v>35</v>
      </c>
      <c r="B29" s="28" t="n">
        <f aca="false">IF(B17=0,0,B28/B17)</f>
        <v>0.599697885196375</v>
      </c>
      <c r="C29" s="28" t="n">
        <f aca="false">IF(C17=0,0,C28/C17)</f>
        <v>0.603476821192053</v>
      </c>
      <c r="D29" s="28" t="n">
        <f aca="false">IF(D17=0,0,D28/D17)</f>
        <v>0.59774964838256</v>
      </c>
      <c r="E29" s="28" t="n">
        <f aca="false">IF(E17=0,0,E28/E17)</f>
        <v>0.583984375</v>
      </c>
      <c r="F29" s="28" t="n">
        <f aca="false">IF(F17=0,0,F28/F17)</f>
        <v>0.6125</v>
      </c>
      <c r="G29" s="28" t="n">
        <f aca="false">IF(G17=0,0,G28/G17)</f>
        <v>0.598780487804878</v>
      </c>
      <c r="H29" s="28" t="n">
        <f aca="false">IF(H17=0,0,H28/H17)</f>
        <v>0.620947630922693</v>
      </c>
      <c r="I29" s="28" t="n">
        <f aca="false">IF(I17=0,0,I28/I17)</f>
        <v>0.60580204778157</v>
      </c>
      <c r="J29" s="28" t="n">
        <f aca="false">IF(J17=0,0,J28/J17)</f>
        <v>0.607740585774059</v>
      </c>
      <c r="K29" s="28" t="n">
        <f aca="false">IF(K17=0,0,K28/K17)</f>
        <v>0.620890774125133</v>
      </c>
      <c r="L29" s="28" t="n">
        <f aca="false">IF(L17=0,0,L28/L17)</f>
        <v>0.611386138613861</v>
      </c>
      <c r="M29" s="28" t="n">
        <f aca="false">IF(M17=0,0,M28/M17)</f>
        <v>0.60431654676259</v>
      </c>
      <c r="N29" s="28" t="n">
        <f aca="false">IF(N17=0,0,N28/N17)</f>
        <v>0.606163358930887</v>
      </c>
    </row>
    <row r="30" customFormat="false" ht="3.75" hidden="false" customHeight="true" outlineLevel="0" collapsed="false"/>
    <row r="31" customFormat="false" ht="15" hidden="false" customHeight="true" outlineLevel="0" collapsed="false">
      <c r="A31" s="10" t="s">
        <v>36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customFormat="false" ht="3.75" hidden="false" customHeight="true" outlineLevel="0" collapsed="false"/>
    <row r="33" customFormat="false" ht="15" hidden="false" customHeight="true" outlineLevel="0" collapsed="false">
      <c r="A33" s="14" t="s">
        <v>37</v>
      </c>
      <c r="B33" s="15" t="n">
        <v>18000</v>
      </c>
      <c r="C33" s="15" t="n">
        <v>18000</v>
      </c>
      <c r="D33" s="15" t="n">
        <v>18000</v>
      </c>
      <c r="E33" s="15" t="n">
        <v>18000</v>
      </c>
      <c r="F33" s="15" t="n">
        <v>18000</v>
      </c>
      <c r="G33" s="15" t="n">
        <v>18000</v>
      </c>
      <c r="H33" s="15" t="n">
        <v>18000</v>
      </c>
      <c r="I33" s="15" t="n">
        <v>18000</v>
      </c>
      <c r="J33" s="15" t="n">
        <v>18000</v>
      </c>
      <c r="K33" s="15" t="n">
        <v>18000</v>
      </c>
      <c r="L33" s="15" t="n">
        <v>18000</v>
      </c>
      <c r="M33" s="15" t="n">
        <v>18000</v>
      </c>
      <c r="N33" s="19" t="n">
        <f aca="false">SUM(B33:M33)</f>
        <v>216000</v>
      </c>
    </row>
    <row r="34" customFormat="false" ht="15" hidden="false" customHeight="true" outlineLevel="0" collapsed="false">
      <c r="A34" s="29" t="s">
        <v>38</v>
      </c>
      <c r="B34" s="30" t="n">
        <v>3600</v>
      </c>
      <c r="C34" s="30" t="n">
        <v>3600</v>
      </c>
      <c r="D34" s="30" t="n">
        <v>3600</v>
      </c>
      <c r="E34" s="30" t="n">
        <v>3600</v>
      </c>
      <c r="F34" s="30" t="n">
        <v>3600</v>
      </c>
      <c r="G34" s="30" t="n">
        <v>3600</v>
      </c>
      <c r="H34" s="30" t="n">
        <v>3600</v>
      </c>
      <c r="I34" s="30" t="n">
        <v>3600</v>
      </c>
      <c r="J34" s="30" t="n">
        <v>3600</v>
      </c>
      <c r="K34" s="30" t="n">
        <v>3600</v>
      </c>
      <c r="L34" s="30" t="n">
        <v>3600</v>
      </c>
      <c r="M34" s="30" t="n">
        <v>3600</v>
      </c>
      <c r="N34" s="31" t="n">
        <f aca="false">SUM(B34:M34)</f>
        <v>43200</v>
      </c>
    </row>
    <row r="35" customFormat="false" ht="15" hidden="false" customHeight="true" outlineLevel="0" collapsed="false">
      <c r="A35" s="14" t="s">
        <v>39</v>
      </c>
      <c r="B35" s="15" t="n">
        <v>4500</v>
      </c>
      <c r="C35" s="15" t="n">
        <v>4500</v>
      </c>
      <c r="D35" s="15" t="n">
        <v>4500</v>
      </c>
      <c r="E35" s="15" t="n">
        <v>4500</v>
      </c>
      <c r="F35" s="15" t="n">
        <v>4500</v>
      </c>
      <c r="G35" s="15" t="n">
        <v>4500</v>
      </c>
      <c r="H35" s="15" t="n">
        <v>4500</v>
      </c>
      <c r="I35" s="15" t="n">
        <v>4500</v>
      </c>
      <c r="J35" s="15" t="n">
        <v>4500</v>
      </c>
      <c r="K35" s="15" t="n">
        <v>4500</v>
      </c>
      <c r="L35" s="15" t="n">
        <v>4500</v>
      </c>
      <c r="M35" s="15" t="n">
        <v>4500</v>
      </c>
      <c r="N35" s="19" t="n">
        <f aca="false">SUM(B35:M35)</f>
        <v>54000</v>
      </c>
    </row>
    <row r="36" customFormat="false" ht="15" hidden="false" customHeight="true" outlineLevel="0" collapsed="false">
      <c r="A36" s="29" t="s">
        <v>40</v>
      </c>
      <c r="B36" s="30" t="n">
        <v>650</v>
      </c>
      <c r="C36" s="30" t="n">
        <v>620</v>
      </c>
      <c r="D36" s="30" t="n">
        <v>580</v>
      </c>
      <c r="E36" s="30" t="n">
        <v>520</v>
      </c>
      <c r="F36" s="30" t="n">
        <v>480</v>
      </c>
      <c r="G36" s="30" t="n">
        <v>500</v>
      </c>
      <c r="H36" s="30" t="n">
        <v>550</v>
      </c>
      <c r="I36" s="30" t="n">
        <v>540</v>
      </c>
      <c r="J36" s="30" t="n">
        <v>560</v>
      </c>
      <c r="K36" s="30" t="n">
        <v>600</v>
      </c>
      <c r="L36" s="30" t="n">
        <v>630</v>
      </c>
      <c r="M36" s="30" t="n">
        <v>660</v>
      </c>
      <c r="N36" s="31" t="n">
        <f aca="false">SUM(B36:M36)</f>
        <v>6890</v>
      </c>
    </row>
    <row r="37" customFormat="false" ht="15" hidden="false" customHeight="true" outlineLevel="0" collapsed="false">
      <c r="A37" s="14" t="s">
        <v>41</v>
      </c>
      <c r="B37" s="15" t="n">
        <v>300</v>
      </c>
      <c r="C37" s="15" t="n">
        <v>280</v>
      </c>
      <c r="D37" s="15" t="n">
        <v>320</v>
      </c>
      <c r="E37" s="15" t="n">
        <v>290</v>
      </c>
      <c r="F37" s="15" t="n">
        <v>310</v>
      </c>
      <c r="G37" s="15" t="n">
        <v>350</v>
      </c>
      <c r="H37" s="15" t="n">
        <v>300</v>
      </c>
      <c r="I37" s="15" t="n">
        <v>290</v>
      </c>
      <c r="J37" s="15" t="n">
        <v>310</v>
      </c>
      <c r="K37" s="15" t="n">
        <v>330</v>
      </c>
      <c r="L37" s="15" t="n">
        <v>350</v>
      </c>
      <c r="M37" s="15" t="n">
        <v>400</v>
      </c>
      <c r="N37" s="19" t="n">
        <f aca="false">SUM(B37:M37)</f>
        <v>3830</v>
      </c>
    </row>
    <row r="38" customFormat="false" ht="15" hidden="false" customHeight="true" outlineLevel="0" collapsed="false">
      <c r="A38" s="29" t="s">
        <v>42</v>
      </c>
      <c r="B38" s="30" t="n">
        <v>1200</v>
      </c>
      <c r="C38" s="30" t="n">
        <v>1200</v>
      </c>
      <c r="D38" s="30" t="n">
        <v>1200</v>
      </c>
      <c r="E38" s="30" t="n">
        <v>1200</v>
      </c>
      <c r="F38" s="30" t="n">
        <v>1200</v>
      </c>
      <c r="G38" s="30" t="n">
        <v>1200</v>
      </c>
      <c r="H38" s="30" t="n">
        <v>1200</v>
      </c>
      <c r="I38" s="30" t="n">
        <v>1200</v>
      </c>
      <c r="J38" s="30" t="n">
        <v>1200</v>
      </c>
      <c r="K38" s="30" t="n">
        <v>1200</v>
      </c>
      <c r="L38" s="30" t="n">
        <v>1200</v>
      </c>
      <c r="M38" s="30" t="n">
        <v>1200</v>
      </c>
      <c r="N38" s="31" t="n">
        <f aca="false">SUM(B38:M38)</f>
        <v>14400</v>
      </c>
    </row>
    <row r="39" customFormat="false" ht="15" hidden="false" customHeight="true" outlineLevel="0" collapsed="false">
      <c r="A39" s="14" t="s">
        <v>43</v>
      </c>
      <c r="B39" s="15" t="n">
        <v>250</v>
      </c>
      <c r="C39" s="15" t="n">
        <v>200</v>
      </c>
      <c r="D39" s="15" t="n">
        <v>180</v>
      </c>
      <c r="E39" s="15" t="n">
        <v>300</v>
      </c>
      <c r="F39" s="15" t="n">
        <v>220</v>
      </c>
      <c r="G39" s="15" t="n">
        <v>260</v>
      </c>
      <c r="H39" s="15" t="n">
        <v>240</v>
      </c>
      <c r="I39" s="15" t="n">
        <v>280</v>
      </c>
      <c r="J39" s="15" t="n">
        <v>300</v>
      </c>
      <c r="K39" s="15" t="n">
        <v>270</v>
      </c>
      <c r="L39" s="15" t="n">
        <v>290</v>
      </c>
      <c r="M39" s="15" t="n">
        <v>350</v>
      </c>
      <c r="N39" s="19" t="n">
        <f aca="false">SUM(B39:M39)</f>
        <v>3140</v>
      </c>
    </row>
    <row r="40" customFormat="false" ht="15" hidden="false" customHeight="true" outlineLevel="0" collapsed="false">
      <c r="A40" s="29" t="s">
        <v>44</v>
      </c>
      <c r="B40" s="30" t="n">
        <v>1500</v>
      </c>
      <c r="C40" s="30" t="n">
        <v>0</v>
      </c>
      <c r="D40" s="30" t="n">
        <v>0</v>
      </c>
      <c r="E40" s="30" t="n">
        <v>1500</v>
      </c>
      <c r="F40" s="30" t="n">
        <v>0</v>
      </c>
      <c r="G40" s="30" t="n">
        <v>0</v>
      </c>
      <c r="H40" s="30" t="n">
        <v>1500</v>
      </c>
      <c r="I40" s="30" t="n">
        <v>0</v>
      </c>
      <c r="J40" s="30" t="n">
        <v>0</v>
      </c>
      <c r="K40" s="30" t="n">
        <v>1500</v>
      </c>
      <c r="L40" s="30" t="n">
        <v>0</v>
      </c>
      <c r="M40" s="30" t="n">
        <v>2000</v>
      </c>
      <c r="N40" s="31" t="n">
        <f aca="false">SUM(B40:M40)</f>
        <v>8000</v>
      </c>
    </row>
    <row r="41" customFormat="false" ht="15" hidden="false" customHeight="true" outlineLevel="0" collapsed="false">
      <c r="A41" s="14" t="s">
        <v>45</v>
      </c>
      <c r="B41" s="15" t="n">
        <v>800</v>
      </c>
      <c r="C41" s="15" t="n">
        <v>800</v>
      </c>
      <c r="D41" s="15" t="n">
        <v>800</v>
      </c>
      <c r="E41" s="15" t="n">
        <v>800</v>
      </c>
      <c r="F41" s="15" t="n">
        <v>800</v>
      </c>
      <c r="G41" s="15" t="n">
        <v>800</v>
      </c>
      <c r="H41" s="15" t="n">
        <v>800</v>
      </c>
      <c r="I41" s="15" t="n">
        <v>800</v>
      </c>
      <c r="J41" s="15" t="n">
        <v>800</v>
      </c>
      <c r="K41" s="15" t="n">
        <v>800</v>
      </c>
      <c r="L41" s="15" t="n">
        <v>800</v>
      </c>
      <c r="M41" s="15" t="n">
        <v>800</v>
      </c>
      <c r="N41" s="19" t="n">
        <f aca="false">SUM(B41:M41)</f>
        <v>9600</v>
      </c>
    </row>
    <row r="42" customFormat="false" ht="15" hidden="false" customHeight="true" outlineLevel="0" collapsed="false">
      <c r="A42" s="29" t="s">
        <v>46</v>
      </c>
      <c r="B42" s="30" t="n">
        <v>3500</v>
      </c>
      <c r="C42" s="30" t="n">
        <v>3000</v>
      </c>
      <c r="D42" s="30" t="n">
        <v>3500</v>
      </c>
      <c r="E42" s="30" t="n">
        <v>4000</v>
      </c>
      <c r="F42" s="30" t="n">
        <v>3800</v>
      </c>
      <c r="G42" s="30" t="n">
        <v>4200</v>
      </c>
      <c r="H42" s="30" t="n">
        <v>4000</v>
      </c>
      <c r="I42" s="30" t="n">
        <v>4500</v>
      </c>
      <c r="J42" s="30" t="n">
        <v>5000</v>
      </c>
      <c r="K42" s="30" t="n">
        <v>4800</v>
      </c>
      <c r="L42" s="30" t="n">
        <v>5200</v>
      </c>
      <c r="M42" s="30" t="n">
        <v>6000</v>
      </c>
      <c r="N42" s="31" t="n">
        <f aca="false">SUM(B42:M42)</f>
        <v>51500</v>
      </c>
    </row>
    <row r="43" customFormat="false" ht="15" hidden="false" customHeight="true" outlineLevel="0" collapsed="false">
      <c r="A43" s="14" t="s">
        <v>47</v>
      </c>
      <c r="B43" s="15" t="n">
        <v>0</v>
      </c>
      <c r="C43" s="15" t="n">
        <v>0</v>
      </c>
      <c r="D43" s="15" t="n">
        <v>2500</v>
      </c>
      <c r="E43" s="15" t="n">
        <v>0</v>
      </c>
      <c r="F43" s="15" t="n">
        <v>0</v>
      </c>
      <c r="G43" s="15" t="n">
        <v>1800</v>
      </c>
      <c r="H43" s="15" t="n">
        <v>0</v>
      </c>
      <c r="I43" s="15" t="n">
        <v>0</v>
      </c>
      <c r="J43" s="15" t="n">
        <v>2000</v>
      </c>
      <c r="K43" s="15" t="n">
        <v>0</v>
      </c>
      <c r="L43" s="15" t="n">
        <v>0</v>
      </c>
      <c r="M43" s="15" t="n">
        <v>3000</v>
      </c>
      <c r="N43" s="19" t="n">
        <f aca="false">SUM(B43:M43)</f>
        <v>9300</v>
      </c>
    </row>
    <row r="44" customFormat="false" ht="15" hidden="false" customHeight="true" outlineLevel="0" collapsed="false">
      <c r="A44" s="29" t="s">
        <v>48</v>
      </c>
      <c r="B44" s="30" t="n">
        <v>600</v>
      </c>
      <c r="C44" s="30" t="n">
        <v>600</v>
      </c>
      <c r="D44" s="30" t="n">
        <v>600</v>
      </c>
      <c r="E44" s="30" t="n">
        <v>600</v>
      </c>
      <c r="F44" s="30" t="n">
        <v>600</v>
      </c>
      <c r="G44" s="30" t="n">
        <v>600</v>
      </c>
      <c r="H44" s="30" t="n">
        <v>600</v>
      </c>
      <c r="I44" s="30" t="n">
        <v>600</v>
      </c>
      <c r="J44" s="30" t="n">
        <v>600</v>
      </c>
      <c r="K44" s="30" t="n">
        <v>600</v>
      </c>
      <c r="L44" s="30" t="n">
        <v>600</v>
      </c>
      <c r="M44" s="30" t="n">
        <v>600</v>
      </c>
      <c r="N44" s="31" t="n">
        <f aca="false">SUM(B44:M44)</f>
        <v>7200</v>
      </c>
    </row>
    <row r="45" customFormat="false" ht="15" hidden="false" customHeight="true" outlineLevel="0" collapsed="false">
      <c r="A45" s="14" t="s">
        <v>49</v>
      </c>
      <c r="B45" s="15" t="n">
        <v>250</v>
      </c>
      <c r="C45" s="15" t="n">
        <v>250</v>
      </c>
      <c r="D45" s="15" t="n">
        <v>250</v>
      </c>
      <c r="E45" s="15" t="n">
        <v>250</v>
      </c>
      <c r="F45" s="15" t="n">
        <v>250</v>
      </c>
      <c r="G45" s="15" t="n">
        <v>250</v>
      </c>
      <c r="H45" s="15" t="n">
        <v>250</v>
      </c>
      <c r="I45" s="15" t="n">
        <v>250</v>
      </c>
      <c r="J45" s="15" t="n">
        <v>250</v>
      </c>
      <c r="K45" s="15" t="n">
        <v>250</v>
      </c>
      <c r="L45" s="15" t="n">
        <v>250</v>
      </c>
      <c r="M45" s="15" t="n">
        <v>250</v>
      </c>
      <c r="N45" s="19" t="n">
        <f aca="false">SUM(B45:M45)</f>
        <v>3000</v>
      </c>
    </row>
    <row r="46" customFormat="false" ht="15" hidden="false" customHeight="true" outlineLevel="0" collapsed="false">
      <c r="A46" s="29" t="s">
        <v>50</v>
      </c>
      <c r="B46" s="30" t="n">
        <v>800</v>
      </c>
      <c r="C46" s="30" t="n">
        <v>500</v>
      </c>
      <c r="D46" s="30" t="n">
        <v>1200</v>
      </c>
      <c r="E46" s="30" t="n">
        <v>1000</v>
      </c>
      <c r="F46" s="30" t="n">
        <v>800</v>
      </c>
      <c r="G46" s="30" t="n">
        <v>1500</v>
      </c>
      <c r="H46" s="30" t="n">
        <v>900</v>
      </c>
      <c r="I46" s="30" t="n">
        <v>1100</v>
      </c>
      <c r="J46" s="30" t="n">
        <v>1300</v>
      </c>
      <c r="K46" s="30" t="n">
        <v>1200</v>
      </c>
      <c r="L46" s="30" t="n">
        <v>1400</v>
      </c>
      <c r="M46" s="30" t="n">
        <v>2000</v>
      </c>
      <c r="N46" s="31" t="n">
        <f aca="false">SUM(B46:M46)</f>
        <v>13700</v>
      </c>
    </row>
    <row r="47" customFormat="false" ht="15" hidden="false" customHeight="true" outlineLevel="0" collapsed="false">
      <c r="A47" s="14" t="s">
        <v>51</v>
      </c>
      <c r="B47" s="15" t="n">
        <v>150</v>
      </c>
      <c r="C47" s="15" t="n">
        <v>150</v>
      </c>
      <c r="D47" s="15" t="n">
        <v>150</v>
      </c>
      <c r="E47" s="15" t="n">
        <v>150</v>
      </c>
      <c r="F47" s="15" t="n">
        <v>150</v>
      </c>
      <c r="G47" s="15" t="n">
        <v>150</v>
      </c>
      <c r="H47" s="15" t="n">
        <v>150</v>
      </c>
      <c r="I47" s="15" t="n">
        <v>150</v>
      </c>
      <c r="J47" s="15" t="n">
        <v>150</v>
      </c>
      <c r="K47" s="15" t="n">
        <v>150</v>
      </c>
      <c r="L47" s="15" t="n">
        <v>150</v>
      </c>
      <c r="M47" s="15" t="n">
        <v>150</v>
      </c>
      <c r="N47" s="19" t="n">
        <f aca="false">SUM(B47:M47)</f>
        <v>1800</v>
      </c>
    </row>
    <row r="48" customFormat="false" ht="15" hidden="false" customHeight="true" outlineLevel="0" collapsed="false">
      <c r="A48" s="29" t="s">
        <v>52</v>
      </c>
      <c r="B48" s="30" t="n">
        <v>500</v>
      </c>
      <c r="C48" s="30" t="n">
        <v>400</v>
      </c>
      <c r="D48" s="30" t="n">
        <v>450</v>
      </c>
      <c r="E48" s="30" t="n">
        <v>500</v>
      </c>
      <c r="F48" s="30" t="n">
        <v>480</v>
      </c>
      <c r="G48" s="30" t="n">
        <v>520</v>
      </c>
      <c r="H48" s="30" t="n">
        <v>490</v>
      </c>
      <c r="I48" s="30" t="n">
        <v>510</v>
      </c>
      <c r="J48" s="30" t="n">
        <v>550</v>
      </c>
      <c r="K48" s="30" t="n">
        <v>530</v>
      </c>
      <c r="L48" s="30" t="n">
        <v>560</v>
      </c>
      <c r="M48" s="30" t="n">
        <v>700</v>
      </c>
      <c r="N48" s="31" t="n">
        <f aca="false">SUM(B48:M48)</f>
        <v>6190</v>
      </c>
    </row>
    <row r="49" customFormat="false" ht="3.75" hidden="false" customHeight="true" outlineLevel="0" collapsed="false"/>
    <row r="50" customFormat="false" ht="15" hidden="false" customHeight="true" outlineLevel="0" collapsed="false">
      <c r="A50" s="23" t="s">
        <v>53</v>
      </c>
      <c r="B50" s="24" t="n">
        <f aca="false">SUM(B33:B48)</f>
        <v>36600</v>
      </c>
      <c r="C50" s="24" t="n">
        <f aca="false">SUM(C33:C48)</f>
        <v>34100</v>
      </c>
      <c r="D50" s="24" t="n">
        <f aca="false">SUM(D33:D48)</f>
        <v>37830</v>
      </c>
      <c r="E50" s="24" t="n">
        <f aca="false">SUM(E33:E48)</f>
        <v>37210</v>
      </c>
      <c r="F50" s="24" t="n">
        <f aca="false">SUM(F33:F48)</f>
        <v>35190</v>
      </c>
      <c r="G50" s="24" t="n">
        <f aca="false">SUM(G33:G48)</f>
        <v>38230</v>
      </c>
      <c r="H50" s="24" t="n">
        <f aca="false">SUM(H33:H48)</f>
        <v>37080</v>
      </c>
      <c r="I50" s="24" t="n">
        <f aca="false">SUM(I33:I48)</f>
        <v>36320</v>
      </c>
      <c r="J50" s="24" t="n">
        <f aca="false">SUM(J33:J48)</f>
        <v>39120</v>
      </c>
      <c r="K50" s="24" t="n">
        <f aca="false">SUM(K33:K48)</f>
        <v>38330</v>
      </c>
      <c r="L50" s="24" t="n">
        <f aca="false">SUM(L33:L48)</f>
        <v>37530</v>
      </c>
      <c r="M50" s="24" t="n">
        <f aca="false">SUM(M33:M48)</f>
        <v>44210</v>
      </c>
      <c r="N50" s="24" t="n">
        <f aca="false">SUM(B50:M50)</f>
        <v>451750</v>
      </c>
    </row>
    <row r="51" customFormat="false" ht="3.75" hidden="false" customHeight="true" outlineLevel="0" collapsed="false"/>
    <row r="52" customFormat="false" ht="15" hidden="false" customHeight="true" outlineLevel="0" collapsed="false">
      <c r="A52" s="25" t="s">
        <v>54</v>
      </c>
      <c r="B52" s="26" t="n">
        <f aca="false">B28-B50</f>
        <v>3100</v>
      </c>
      <c r="C52" s="26" t="n">
        <f aca="false">C28-C50</f>
        <v>2350</v>
      </c>
      <c r="D52" s="26" t="n">
        <f aca="false">D28-D50</f>
        <v>4670</v>
      </c>
      <c r="E52" s="26" t="n">
        <f aca="false">E28-E50</f>
        <v>7640</v>
      </c>
      <c r="F52" s="26" t="n">
        <f aca="false">F28-F50</f>
        <v>11360</v>
      </c>
      <c r="G52" s="26" t="n">
        <f aca="false">G28-G50</f>
        <v>10870</v>
      </c>
      <c r="H52" s="26" t="n">
        <f aca="false">H28-H50</f>
        <v>12720</v>
      </c>
      <c r="I52" s="26" t="n">
        <f aca="false">I28-I50</f>
        <v>16930</v>
      </c>
      <c r="J52" s="26" t="n">
        <f aca="false">J28-J50</f>
        <v>18980</v>
      </c>
      <c r="K52" s="26" t="n">
        <f aca="false">K28-K50</f>
        <v>20220</v>
      </c>
      <c r="L52" s="26" t="n">
        <f aca="false">L28-L50</f>
        <v>24220</v>
      </c>
      <c r="M52" s="26" t="n">
        <f aca="false">M28-M50</f>
        <v>22990</v>
      </c>
      <c r="N52" s="26" t="n">
        <f aca="false">SUM(B52:M52)</f>
        <v>156050</v>
      </c>
    </row>
    <row r="53" customFormat="false" ht="3.75" hidden="false" customHeight="true" outlineLevel="0" collapsed="false"/>
    <row r="54" customFormat="false" ht="15" hidden="false" customHeight="true" outlineLevel="0" collapsed="false">
      <c r="A54" s="10" t="s">
        <v>55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customFormat="false" ht="3.75" hidden="false" customHeight="true" outlineLevel="0" collapsed="false"/>
    <row r="56" customFormat="false" ht="15" hidden="false" customHeight="true" outlineLevel="0" collapsed="false">
      <c r="A56" s="29" t="s">
        <v>56</v>
      </c>
      <c r="B56" s="30" t="n">
        <v>200</v>
      </c>
      <c r="C56" s="30" t="n">
        <v>200</v>
      </c>
      <c r="D56" s="30" t="n">
        <v>200</v>
      </c>
      <c r="E56" s="30" t="n">
        <v>200</v>
      </c>
      <c r="F56" s="30" t="n">
        <v>200</v>
      </c>
      <c r="G56" s="30" t="n">
        <v>200</v>
      </c>
      <c r="H56" s="30" t="n">
        <v>200</v>
      </c>
      <c r="I56" s="30" t="n">
        <v>200</v>
      </c>
      <c r="J56" s="30" t="n">
        <v>200</v>
      </c>
      <c r="K56" s="30" t="n">
        <v>200</v>
      </c>
      <c r="L56" s="30" t="n">
        <v>200</v>
      </c>
      <c r="M56" s="30" t="n">
        <v>200</v>
      </c>
      <c r="N56" s="31" t="n">
        <f aca="false">SUM(B56:M56)</f>
        <v>2400</v>
      </c>
    </row>
    <row r="57" customFormat="false" ht="15" hidden="false" customHeight="true" outlineLevel="0" collapsed="false">
      <c r="A57" s="14" t="s">
        <v>57</v>
      </c>
      <c r="B57" s="15" t="n">
        <v>500</v>
      </c>
      <c r="C57" s="15" t="n">
        <v>0</v>
      </c>
      <c r="D57" s="15" t="n">
        <v>0</v>
      </c>
      <c r="E57" s="15" t="n">
        <v>500</v>
      </c>
      <c r="F57" s="15" t="n">
        <v>0</v>
      </c>
      <c r="G57" s="15" t="n">
        <v>0</v>
      </c>
      <c r="H57" s="15" t="n">
        <v>500</v>
      </c>
      <c r="I57" s="15" t="n">
        <v>0</v>
      </c>
      <c r="J57" s="15" t="n">
        <v>0</v>
      </c>
      <c r="K57" s="15" t="n">
        <v>500</v>
      </c>
      <c r="L57" s="15" t="n">
        <v>0</v>
      </c>
      <c r="M57" s="15" t="n">
        <v>0</v>
      </c>
      <c r="N57" s="19" t="n">
        <f aca="false">SUM(B57:M57)</f>
        <v>2000</v>
      </c>
    </row>
    <row r="58" customFormat="false" ht="15" hidden="false" customHeight="true" outlineLevel="0" collapsed="false">
      <c r="A58" s="29" t="s">
        <v>58</v>
      </c>
      <c r="B58" s="30" t="n">
        <v>-300</v>
      </c>
      <c r="C58" s="30" t="n">
        <v>-300</v>
      </c>
      <c r="D58" s="30" t="n">
        <v>-300</v>
      </c>
      <c r="E58" s="30" t="n">
        <v>-300</v>
      </c>
      <c r="F58" s="30" t="n">
        <v>-300</v>
      </c>
      <c r="G58" s="30" t="n">
        <v>-300</v>
      </c>
      <c r="H58" s="30" t="n">
        <v>-300</v>
      </c>
      <c r="I58" s="30" t="n">
        <v>-300</v>
      </c>
      <c r="J58" s="30" t="n">
        <v>-300</v>
      </c>
      <c r="K58" s="30" t="n">
        <v>-300</v>
      </c>
      <c r="L58" s="30" t="n">
        <v>-300</v>
      </c>
      <c r="M58" s="30" t="n">
        <v>-300</v>
      </c>
      <c r="N58" s="31" t="n">
        <f aca="false">SUM(B58:M58)</f>
        <v>-3600</v>
      </c>
    </row>
    <row r="59" customFormat="false" ht="15" hidden="false" customHeight="true" outlineLevel="0" collapsed="false">
      <c r="A59" s="14" t="s">
        <v>59</v>
      </c>
      <c r="B59" s="15" t="n">
        <v>-100</v>
      </c>
      <c r="C59" s="15" t="n">
        <v>-100</v>
      </c>
      <c r="D59" s="15" t="n">
        <v>-100</v>
      </c>
      <c r="E59" s="15" t="n">
        <v>-100</v>
      </c>
      <c r="F59" s="15" t="n">
        <v>-100</v>
      </c>
      <c r="G59" s="15" t="n">
        <v>-100</v>
      </c>
      <c r="H59" s="15" t="n">
        <v>-100</v>
      </c>
      <c r="I59" s="15" t="n">
        <v>-100</v>
      </c>
      <c r="J59" s="15" t="n">
        <v>-100</v>
      </c>
      <c r="K59" s="15" t="n">
        <v>-100</v>
      </c>
      <c r="L59" s="15" t="n">
        <v>-100</v>
      </c>
      <c r="M59" s="15" t="n">
        <v>-100</v>
      </c>
      <c r="N59" s="19" t="n">
        <f aca="false">SUM(B59:M59)</f>
        <v>-1200</v>
      </c>
    </row>
    <row r="60" customFormat="false" ht="3.75" hidden="false" customHeight="true" outlineLevel="0" collapsed="false"/>
    <row r="61" customFormat="false" ht="15" hidden="false" customHeight="true" outlineLevel="0" collapsed="false">
      <c r="A61" s="32" t="s">
        <v>60</v>
      </c>
      <c r="B61" s="19" t="n">
        <f aca="false">SUM(B56:B59)</f>
        <v>300</v>
      </c>
      <c r="C61" s="19" t="n">
        <f aca="false">SUM(C56:C59)</f>
        <v>-200</v>
      </c>
      <c r="D61" s="19" t="n">
        <f aca="false">SUM(D56:D59)</f>
        <v>-200</v>
      </c>
      <c r="E61" s="19" t="n">
        <f aca="false">SUM(E56:E59)</f>
        <v>300</v>
      </c>
      <c r="F61" s="19" t="n">
        <f aca="false">SUM(F56:F59)</f>
        <v>-200</v>
      </c>
      <c r="G61" s="19" t="n">
        <f aca="false">SUM(G56:G59)</f>
        <v>-200</v>
      </c>
      <c r="H61" s="19" t="n">
        <f aca="false">SUM(H56:H59)</f>
        <v>300</v>
      </c>
      <c r="I61" s="19" t="n">
        <f aca="false">SUM(I56:I59)</f>
        <v>-200</v>
      </c>
      <c r="J61" s="19" t="n">
        <f aca="false">SUM(J56:J59)</f>
        <v>-200</v>
      </c>
      <c r="K61" s="19" t="n">
        <f aca="false">SUM(K56:K59)</f>
        <v>300</v>
      </c>
      <c r="L61" s="19" t="n">
        <f aca="false">SUM(L56:L59)</f>
        <v>-200</v>
      </c>
      <c r="M61" s="19" t="n">
        <f aca="false">SUM(M56:M59)</f>
        <v>-200</v>
      </c>
      <c r="N61" s="19" t="n">
        <f aca="false">SUM(B61:M61)</f>
        <v>-400</v>
      </c>
    </row>
    <row r="62" customFormat="false" ht="3.75" hidden="false" customHeight="true" outlineLevel="0" collapsed="false"/>
    <row r="63" customFormat="false" ht="15" hidden="false" customHeight="true" outlineLevel="0" collapsed="false">
      <c r="A63" s="25" t="s">
        <v>61</v>
      </c>
      <c r="B63" s="26" t="n">
        <f aca="false">B52+B61</f>
        <v>3400</v>
      </c>
      <c r="C63" s="26" t="n">
        <f aca="false">C52+C61</f>
        <v>2150</v>
      </c>
      <c r="D63" s="26" t="n">
        <f aca="false">D52+D61</f>
        <v>4470</v>
      </c>
      <c r="E63" s="26" t="n">
        <f aca="false">E52+E61</f>
        <v>7940</v>
      </c>
      <c r="F63" s="26" t="n">
        <f aca="false">F52+F61</f>
        <v>11160</v>
      </c>
      <c r="G63" s="26" t="n">
        <f aca="false">G52+G61</f>
        <v>10670</v>
      </c>
      <c r="H63" s="26" t="n">
        <f aca="false">H52+H61</f>
        <v>13020</v>
      </c>
      <c r="I63" s="26" t="n">
        <f aca="false">I52+I61</f>
        <v>16730</v>
      </c>
      <c r="J63" s="26" t="n">
        <f aca="false">J52+J61</f>
        <v>18780</v>
      </c>
      <c r="K63" s="26" t="n">
        <f aca="false">K52+K61</f>
        <v>20520</v>
      </c>
      <c r="L63" s="26" t="n">
        <f aca="false">L52+L61</f>
        <v>24020</v>
      </c>
      <c r="M63" s="26" t="n">
        <f aca="false">M52+M61</f>
        <v>22790</v>
      </c>
      <c r="N63" s="26" t="n">
        <f aca="false">SUM(B63:M63)</f>
        <v>155650</v>
      </c>
    </row>
    <row r="64" customFormat="false" ht="3.75" hidden="false" customHeight="true" outlineLevel="0" collapsed="false"/>
    <row r="65" customFormat="false" ht="15" hidden="false" customHeight="true" outlineLevel="0" collapsed="false">
      <c r="A65" s="32" t="s">
        <v>62</v>
      </c>
      <c r="B65" s="33" t="n">
        <f aca="false">IF(B63&gt;0,B63*0.21,0)</f>
        <v>714</v>
      </c>
      <c r="C65" s="33" t="n">
        <f aca="false">IF(C63&gt;0,C63*0.21,0)</f>
        <v>451.5</v>
      </c>
      <c r="D65" s="33" t="n">
        <f aca="false">IF(D63&gt;0,D63*0.21,0)</f>
        <v>938.7</v>
      </c>
      <c r="E65" s="33" t="n">
        <f aca="false">IF(E63&gt;0,E63*0.21,0)</f>
        <v>1667.4</v>
      </c>
      <c r="F65" s="33" t="n">
        <f aca="false">IF(F63&gt;0,F63*0.21,0)</f>
        <v>2343.6</v>
      </c>
      <c r="G65" s="33" t="n">
        <f aca="false">IF(G63&gt;0,G63*0.21,0)</f>
        <v>2240.7</v>
      </c>
      <c r="H65" s="33" t="n">
        <f aca="false">IF(H63&gt;0,H63*0.21,0)</f>
        <v>2734.2</v>
      </c>
      <c r="I65" s="33" t="n">
        <f aca="false">IF(I63&gt;0,I63*0.21,0)</f>
        <v>3513.3</v>
      </c>
      <c r="J65" s="33" t="n">
        <f aca="false">IF(J63&gt;0,J63*0.21,0)</f>
        <v>3943.8</v>
      </c>
      <c r="K65" s="33" t="n">
        <f aca="false">IF(K63&gt;0,K63*0.21,0)</f>
        <v>4309.2</v>
      </c>
      <c r="L65" s="33" t="n">
        <f aca="false">IF(L63&gt;0,L63*0.21,0)</f>
        <v>5044.2</v>
      </c>
      <c r="M65" s="33" t="n">
        <f aca="false">IF(M63&gt;0,M63*0.21,0)</f>
        <v>4785.9</v>
      </c>
      <c r="N65" s="19" t="n">
        <f aca="false">SUM(B65:M65)</f>
        <v>32686.5</v>
      </c>
    </row>
    <row r="66" customFormat="false" ht="3.75" hidden="false" customHeight="true" outlineLevel="0" collapsed="false"/>
    <row r="67" customFormat="false" ht="21.75" hidden="false" customHeight="true" outlineLevel="0" collapsed="false">
      <c r="A67" s="34" t="s">
        <v>63</v>
      </c>
      <c r="B67" s="35" t="n">
        <f aca="false">B63-B65</f>
        <v>2686</v>
      </c>
      <c r="C67" s="35" t="n">
        <f aca="false">C63-C65</f>
        <v>1698.5</v>
      </c>
      <c r="D67" s="35" t="n">
        <f aca="false">D63-D65</f>
        <v>3531.3</v>
      </c>
      <c r="E67" s="35" t="n">
        <f aca="false">E63-E65</f>
        <v>6272.6</v>
      </c>
      <c r="F67" s="35" t="n">
        <f aca="false">F63-F65</f>
        <v>8816.4</v>
      </c>
      <c r="G67" s="35" t="n">
        <f aca="false">G63-G65</f>
        <v>8429.3</v>
      </c>
      <c r="H67" s="35" t="n">
        <f aca="false">H63-H65</f>
        <v>10285.8</v>
      </c>
      <c r="I67" s="35" t="n">
        <f aca="false">I63-I65</f>
        <v>13216.7</v>
      </c>
      <c r="J67" s="35" t="n">
        <f aca="false">J63-J65</f>
        <v>14836.2</v>
      </c>
      <c r="K67" s="35" t="n">
        <f aca="false">K63-K65</f>
        <v>16210.8</v>
      </c>
      <c r="L67" s="35" t="n">
        <f aca="false">L63-L65</f>
        <v>18975.8</v>
      </c>
      <c r="M67" s="35" t="n">
        <f aca="false">M63-M65</f>
        <v>18004.1</v>
      </c>
      <c r="N67" s="35" t="n">
        <f aca="false">SUM(B67:M67)</f>
        <v>122963.5</v>
      </c>
    </row>
    <row r="68" customFormat="false" ht="3.75" hidden="false" customHeight="true" outlineLevel="0" collapsed="false"/>
    <row r="69" customFormat="false" ht="15" hidden="false" customHeight="true" outlineLevel="0" collapsed="false">
      <c r="A69" s="27" t="s">
        <v>64</v>
      </c>
      <c r="B69" s="28" t="n">
        <f aca="false">IF(B17=0,0,B67/B17)</f>
        <v>0.0405740181268882</v>
      </c>
      <c r="C69" s="28" t="n">
        <f aca="false">IF(C17=0,0,C67/C17)</f>
        <v>0.0281208609271523</v>
      </c>
      <c r="D69" s="28" t="n">
        <f aca="false">IF(D17=0,0,D67/D17)</f>
        <v>0.0496666666666667</v>
      </c>
      <c r="E69" s="28" t="n">
        <f aca="false">IF(E17=0,0,E67/E17)</f>
        <v>0.0816744791666667</v>
      </c>
      <c r="F69" s="28" t="n">
        <f aca="false">IF(F17=0,0,F67/F17)</f>
        <v>0.116005263157895</v>
      </c>
      <c r="G69" s="28" t="n">
        <f aca="false">IF(G17=0,0,G67/G17)</f>
        <v>0.102796341463415</v>
      </c>
      <c r="H69" s="28" t="n">
        <f aca="false">IF(H17=0,0,H67/H17)</f>
        <v>0.12825187032419</v>
      </c>
      <c r="I69" s="28" t="n">
        <f aca="false">IF(I17=0,0,I67/I17)</f>
        <v>0.1503606370876</v>
      </c>
      <c r="J69" s="28" t="n">
        <f aca="false">IF(J17=0,0,J67/J17)</f>
        <v>0.155190376569038</v>
      </c>
      <c r="K69" s="28" t="n">
        <f aca="false">IF(K17=0,0,K67/K17)</f>
        <v>0.171906680805939</v>
      </c>
      <c r="L69" s="28" t="n">
        <f aca="false">IF(L17=0,0,L67/L17)</f>
        <v>0.187879207920792</v>
      </c>
      <c r="M69" s="28" t="n">
        <f aca="false">IF(M17=0,0,M67/M17)</f>
        <v>0.161907374100719</v>
      </c>
      <c r="N69" s="28" t="n">
        <f aca="false">IF(N17=0,0,N67/N17)</f>
        <v>0.122632392540142</v>
      </c>
    </row>
  </sheetData>
  <mergeCells count="9">
    <mergeCell ref="A1:N1"/>
    <mergeCell ref="A2:N2"/>
    <mergeCell ref="A3:N3"/>
    <mergeCell ref="A5:N5"/>
    <mergeCell ref="B6:D6"/>
    <mergeCell ref="A10:N10"/>
    <mergeCell ref="A19:N19"/>
    <mergeCell ref="A31:N31"/>
    <mergeCell ref="A54:N54"/>
  </mergeCells>
  <dataValidations count="1">
    <dataValidation allowBlank="true" errorStyle="stop" operator="between" showDropDown="false" showErrorMessage="false" showInputMessage="false" sqref="F6" type="list">
      <formula1>"January,February,March,April,May,June,July,August,September,October,November,December"</formula1>
      <formula2>0</formula2>
    </dataValidation>
  </dataValidations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A1:F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6" min="2" style="1" width="16"/>
  </cols>
  <sheetData>
    <row r="1" customFormat="false" ht="13.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</row>
    <row r="4" customFormat="false" ht="7.5" hidden="false" customHeight="true" outlineLevel="0" collapsed="false"/>
    <row r="5" customFormat="false" ht="15" hidden="false" customHeight="true" outlineLevel="0" collapsed="false">
      <c r="A5" s="5" t="s">
        <v>65</v>
      </c>
      <c r="B5" s="5"/>
      <c r="C5" s="5"/>
      <c r="D5" s="5"/>
      <c r="E5" s="5"/>
      <c r="F5" s="5"/>
    </row>
    <row r="6" customFormat="false" ht="15" hidden="false" customHeight="true" outlineLevel="0" collapsed="false">
      <c r="A6" s="6" t="s">
        <v>8</v>
      </c>
      <c r="B6" s="8" t="n">
        <v>2025</v>
      </c>
    </row>
    <row r="7" customFormat="false" ht="3.75" hidden="false" customHeight="true" outlineLevel="0" collapsed="false"/>
    <row r="8" customFormat="false" ht="15" hidden="false" customHeight="true" outlineLevel="0" collapsed="false">
      <c r="A8" s="9" t="s">
        <v>9</v>
      </c>
      <c r="B8" s="9" t="s">
        <v>66</v>
      </c>
      <c r="C8" s="9" t="s">
        <v>67</v>
      </c>
      <c r="D8" s="9" t="s">
        <v>68</v>
      </c>
      <c r="E8" s="9" t="s">
        <v>69</v>
      </c>
      <c r="F8" s="9" t="s">
        <v>21</v>
      </c>
    </row>
    <row r="9" customFormat="false" ht="3.75" hidden="false" customHeight="true" outlineLevel="0" collapsed="false"/>
    <row r="10" customFormat="false" ht="15" hidden="false" customHeight="true" outlineLevel="0" collapsed="false">
      <c r="A10" s="36" t="s">
        <v>22</v>
      </c>
      <c r="B10" s="36"/>
      <c r="C10" s="36"/>
      <c r="D10" s="36"/>
      <c r="E10" s="36"/>
      <c r="F10" s="36"/>
    </row>
    <row r="11" customFormat="false" ht="3.75" hidden="false" customHeight="true" outlineLevel="0" collapsed="false"/>
    <row r="12" customFormat="false" ht="15" hidden="false" customHeight="true" outlineLevel="0" collapsed="false">
      <c r="A12" s="37" t="s">
        <v>23</v>
      </c>
      <c r="B12" s="38" t="n">
        <f aca="false">SUM('Monthly P&amp;L'!B12:D12)</f>
        <v>125000</v>
      </c>
      <c r="C12" s="38" t="n">
        <f aca="false">SUM('Monthly P&amp;L'!E12:G12)</f>
        <v>149000</v>
      </c>
      <c r="D12" s="38" t="n">
        <f aca="false">SUM('Monthly P&amp;L'!H12:J12)</f>
        <v>163000</v>
      </c>
      <c r="E12" s="38" t="n">
        <f aca="false">SUM('Monthly P&amp;L'!K12:M12)</f>
        <v>190000</v>
      </c>
      <c r="F12" s="38" t="n">
        <f aca="false">SUM(B12:E12)</f>
        <v>627000</v>
      </c>
    </row>
    <row r="13" customFormat="false" ht="15" hidden="false" customHeight="true" outlineLevel="0" collapsed="false">
      <c r="A13" s="11" t="s">
        <v>24</v>
      </c>
      <c r="B13" s="39" t="n">
        <f aca="false">SUM('Monthly P&amp;L'!B13:D13)</f>
        <v>45000</v>
      </c>
      <c r="C13" s="39" t="n">
        <f aca="false">SUM('Monthly P&amp;L'!E13:G13)</f>
        <v>54000</v>
      </c>
      <c r="D13" s="39" t="n">
        <f aca="false">SUM('Monthly P&amp;L'!H13:J13)</f>
        <v>63000</v>
      </c>
      <c r="E13" s="39" t="n">
        <f aca="false">SUM('Monthly P&amp;L'!K13:M13)</f>
        <v>72000</v>
      </c>
      <c r="F13" s="39" t="n">
        <f aca="false">SUM(B13:E13)</f>
        <v>234000</v>
      </c>
    </row>
    <row r="14" customFormat="false" ht="15" hidden="false" customHeight="true" outlineLevel="0" collapsed="false">
      <c r="A14" s="37" t="s">
        <v>25</v>
      </c>
      <c r="B14" s="38" t="n">
        <f aca="false">SUM('Monthly P&amp;L'!B14:D14)</f>
        <v>24500</v>
      </c>
      <c r="C14" s="38" t="n">
        <f aca="false">SUM('Monthly P&amp;L'!E14:G14)</f>
        <v>28000</v>
      </c>
      <c r="D14" s="38" t="n">
        <f aca="false">SUM('Monthly P&amp;L'!H14:J14)</f>
        <v>33500</v>
      </c>
      <c r="E14" s="38" t="n">
        <f aca="false">SUM('Monthly P&amp;L'!K14:M14)</f>
        <v>38500</v>
      </c>
      <c r="F14" s="38" t="n">
        <f aca="false">SUM(B14:E14)</f>
        <v>124500</v>
      </c>
    </row>
    <row r="15" customFormat="false" ht="15" hidden="false" customHeight="true" outlineLevel="0" collapsed="false">
      <c r="A15" s="11" t="s">
        <v>26</v>
      </c>
      <c r="B15" s="39" t="n">
        <f aca="false">SUM('Monthly P&amp;L'!B15:D15)</f>
        <v>3200</v>
      </c>
      <c r="C15" s="39" t="n">
        <f aca="false">SUM('Monthly P&amp;L'!E15:G15)</f>
        <v>3800</v>
      </c>
      <c r="D15" s="39" t="n">
        <f aca="false">SUM('Monthly P&amp;L'!H15:J15)</f>
        <v>4200</v>
      </c>
      <c r="E15" s="39" t="n">
        <f aca="false">SUM('Monthly P&amp;L'!K15:M15)</f>
        <v>6000</v>
      </c>
      <c r="F15" s="39" t="n">
        <f aca="false">SUM(B15:E15)</f>
        <v>17200</v>
      </c>
    </row>
    <row r="16" customFormat="false" ht="3.75" hidden="false" customHeight="true" outlineLevel="0" collapsed="false"/>
    <row r="17" customFormat="false" ht="15" hidden="false" customHeight="true" outlineLevel="0" collapsed="false">
      <c r="A17" s="25" t="s">
        <v>27</v>
      </c>
      <c r="B17" s="40" t="n">
        <f aca="false">SUM('Monthly P&amp;L'!B17:D17)</f>
        <v>197700</v>
      </c>
      <c r="C17" s="40" t="n">
        <f aca="false">SUM('Monthly P&amp;L'!E17:G17)</f>
        <v>234800</v>
      </c>
      <c r="D17" s="40" t="n">
        <f aca="false">SUM('Monthly P&amp;L'!H17:J17)</f>
        <v>263700</v>
      </c>
      <c r="E17" s="40" t="n">
        <f aca="false">SUM('Monthly P&amp;L'!K17:M17)</f>
        <v>306500</v>
      </c>
      <c r="F17" s="40" t="n">
        <f aca="false">SUM(B17:E17)</f>
        <v>1002700</v>
      </c>
    </row>
    <row r="18" customFormat="false" ht="3.75" hidden="false" customHeight="true" outlineLevel="0" collapsed="false"/>
    <row r="19" customFormat="false" ht="15" hidden="false" customHeight="true" outlineLevel="0" collapsed="false">
      <c r="A19" s="36" t="s">
        <v>28</v>
      </c>
      <c r="B19" s="36"/>
      <c r="C19" s="36"/>
      <c r="D19" s="36"/>
      <c r="E19" s="36"/>
      <c r="F19" s="36"/>
    </row>
    <row r="20" customFormat="false" ht="3.75" hidden="false" customHeight="true" outlineLevel="0" collapsed="false"/>
    <row r="21" customFormat="false" ht="15" hidden="false" customHeight="true" outlineLevel="0" collapsed="false">
      <c r="A21" s="37" t="s">
        <v>29</v>
      </c>
      <c r="B21" s="38" t="n">
        <f aca="false">SUM('Monthly P&amp;L'!B21:D21)</f>
        <v>41500</v>
      </c>
      <c r="C21" s="38" t="n">
        <f aca="false">SUM('Monthly P&amp;L'!E21:G21)</f>
        <v>50000</v>
      </c>
      <c r="D21" s="38" t="n">
        <f aca="false">SUM('Monthly P&amp;L'!H21:J21)</f>
        <v>54500</v>
      </c>
      <c r="E21" s="38" t="n">
        <f aca="false">SUM('Monthly P&amp;L'!K21:M21)</f>
        <v>63500</v>
      </c>
      <c r="F21" s="38" t="n">
        <f aca="false">SUM(B21:E21)</f>
        <v>209500</v>
      </c>
    </row>
    <row r="22" customFormat="false" ht="15" hidden="false" customHeight="true" outlineLevel="0" collapsed="false">
      <c r="A22" s="11" t="s">
        <v>30</v>
      </c>
      <c r="B22" s="39" t="n">
        <f aca="false">SUM('Monthly P&amp;L'!B22:D22)</f>
        <v>25500</v>
      </c>
      <c r="C22" s="39" t="n">
        <f aca="false">SUM('Monthly P&amp;L'!E22:G22)</f>
        <v>30200</v>
      </c>
      <c r="D22" s="39" t="n">
        <f aca="false">SUM('Monthly P&amp;L'!H22:J22)</f>
        <v>32800</v>
      </c>
      <c r="E22" s="39" t="n">
        <f aca="false">SUM('Monthly P&amp;L'!K22:M22)</f>
        <v>38000</v>
      </c>
      <c r="F22" s="39" t="n">
        <f aca="false">SUM(B22:E22)</f>
        <v>126500</v>
      </c>
    </row>
    <row r="23" customFormat="false" ht="15" hidden="false" customHeight="true" outlineLevel="0" collapsed="false">
      <c r="A23" s="37" t="s">
        <v>31</v>
      </c>
      <c r="B23" s="38" t="n">
        <f aca="false">SUM('Monthly P&amp;L'!B23:D23)</f>
        <v>9600</v>
      </c>
      <c r="C23" s="38" t="n">
        <f aca="false">SUM('Monthly P&amp;L'!E23:G23)</f>
        <v>11300</v>
      </c>
      <c r="D23" s="38" t="n">
        <f aca="false">SUM('Monthly P&amp;L'!H23:J23)</f>
        <v>12200</v>
      </c>
      <c r="E23" s="38" t="n">
        <f aca="false">SUM('Monthly P&amp;L'!K23:M23)</f>
        <v>14000</v>
      </c>
      <c r="F23" s="38" t="n">
        <f aca="false">SUM(B23:E23)</f>
        <v>47100</v>
      </c>
    </row>
    <row r="24" customFormat="false" ht="15" hidden="false" customHeight="true" outlineLevel="0" collapsed="false">
      <c r="A24" s="11" t="s">
        <v>32</v>
      </c>
      <c r="B24" s="39" t="n">
        <f aca="false">SUM('Monthly P&amp;L'!B24:D24)</f>
        <v>2450</v>
      </c>
      <c r="C24" s="39" t="n">
        <f aca="false">SUM('Monthly P&amp;L'!E24:G24)</f>
        <v>2800</v>
      </c>
      <c r="D24" s="39" t="n">
        <f aca="false">SUM('Monthly P&amp;L'!H24:J24)</f>
        <v>3050</v>
      </c>
      <c r="E24" s="39" t="n">
        <f aca="false">SUM('Monthly P&amp;L'!K24:M24)</f>
        <v>3500</v>
      </c>
      <c r="F24" s="39" t="n">
        <f aca="false">SUM(B24:E24)</f>
        <v>11800</v>
      </c>
    </row>
    <row r="25" customFormat="false" ht="3.75" hidden="false" customHeight="true" outlineLevel="0" collapsed="false"/>
    <row r="26" customFormat="false" ht="15" hidden="false" customHeight="true" outlineLevel="0" collapsed="false">
      <c r="A26" s="41" t="s">
        <v>33</v>
      </c>
      <c r="B26" s="24" t="n">
        <f aca="false">SUM('Monthly P&amp;L'!B26:D26)</f>
        <v>79050</v>
      </c>
      <c r="C26" s="24" t="n">
        <f aca="false">SUM('Monthly P&amp;L'!E26:G26)</f>
        <v>94300</v>
      </c>
      <c r="D26" s="24" t="n">
        <f aca="false">SUM('Monthly P&amp;L'!H26:J26)</f>
        <v>102550</v>
      </c>
      <c r="E26" s="24" t="n">
        <f aca="false">SUM('Monthly P&amp;L'!K26:M26)</f>
        <v>119000</v>
      </c>
      <c r="F26" s="24" t="n">
        <f aca="false">SUM(B26:E26)</f>
        <v>394900</v>
      </c>
    </row>
    <row r="27" customFormat="false" ht="3.75" hidden="false" customHeight="true" outlineLevel="0" collapsed="false"/>
    <row r="28" customFormat="false" ht="15" hidden="false" customHeight="true" outlineLevel="0" collapsed="false">
      <c r="A28" s="25" t="s">
        <v>70</v>
      </c>
      <c r="B28" s="40" t="n">
        <f aca="false">SUM('Monthly P&amp;L'!B28:D28)</f>
        <v>118650</v>
      </c>
      <c r="C28" s="40" t="n">
        <f aca="false">SUM('Monthly P&amp;L'!E28:G28)</f>
        <v>140500</v>
      </c>
      <c r="D28" s="40" t="n">
        <f aca="false">SUM('Monthly P&amp;L'!H28:J28)</f>
        <v>161150</v>
      </c>
      <c r="E28" s="40" t="n">
        <f aca="false">SUM('Monthly P&amp;L'!K28:M28)</f>
        <v>187500</v>
      </c>
      <c r="F28" s="40" t="n">
        <f aca="false">SUM(B28:E28)</f>
        <v>607800</v>
      </c>
    </row>
    <row r="29" customFormat="false" ht="3.75" hidden="false" customHeight="true" outlineLevel="0" collapsed="false"/>
    <row r="30" customFormat="false" ht="15" hidden="false" customHeight="true" outlineLevel="0" collapsed="false">
      <c r="A30" s="42" t="s">
        <v>35</v>
      </c>
      <c r="B30" s="43" t="n">
        <f aca="false">SUM('Monthly P&amp;L'!B29:D29)</f>
        <v>1.80092435477099</v>
      </c>
      <c r="C30" s="43" t="n">
        <f aca="false">SUM('Monthly P&amp;L'!E29:G29)</f>
        <v>1.79526486280488</v>
      </c>
      <c r="D30" s="43" t="n">
        <f aca="false">SUM('Monthly P&amp;L'!H29:J29)</f>
        <v>1.83449026447832</v>
      </c>
      <c r="E30" s="43" t="n">
        <f aca="false">SUM('Monthly P&amp;L'!K29:M29)</f>
        <v>1.83659345950158</v>
      </c>
      <c r="F30" s="43" t="n">
        <f aca="false">AVERAGE(B30:E30)</f>
        <v>1.81681823538894</v>
      </c>
    </row>
    <row r="31" customFormat="false" ht="3.75" hidden="false" customHeight="true" outlineLevel="0" collapsed="false"/>
    <row r="32" customFormat="false" ht="15" hidden="false" customHeight="true" outlineLevel="0" collapsed="false">
      <c r="A32" s="36" t="s">
        <v>36</v>
      </c>
      <c r="B32" s="36"/>
      <c r="C32" s="36"/>
      <c r="D32" s="36"/>
      <c r="E32" s="36"/>
      <c r="F32" s="36"/>
    </row>
    <row r="33" customFormat="false" ht="3.75" hidden="false" customHeight="true" outlineLevel="0" collapsed="false"/>
    <row r="34" customFormat="false" ht="15" hidden="false" customHeight="true" outlineLevel="0" collapsed="false">
      <c r="A34" s="37" t="s">
        <v>37</v>
      </c>
      <c r="B34" s="38" t="n">
        <f aca="false">SUM('Monthly P&amp;L'!B33:D33)</f>
        <v>54000</v>
      </c>
      <c r="C34" s="38" t="n">
        <f aca="false">SUM('Monthly P&amp;L'!E33:G33)</f>
        <v>54000</v>
      </c>
      <c r="D34" s="38" t="n">
        <f aca="false">SUM('Monthly P&amp;L'!H33:J33)</f>
        <v>54000</v>
      </c>
      <c r="E34" s="38" t="n">
        <f aca="false">SUM('Monthly P&amp;L'!K33:M33)</f>
        <v>54000</v>
      </c>
      <c r="F34" s="38" t="n">
        <f aca="false">SUM(B34:E34)</f>
        <v>216000</v>
      </c>
    </row>
    <row r="35" customFormat="false" ht="15" hidden="false" customHeight="true" outlineLevel="0" collapsed="false">
      <c r="A35" s="11" t="s">
        <v>38</v>
      </c>
      <c r="B35" s="39" t="n">
        <f aca="false">SUM('Monthly P&amp;L'!B34:D34)</f>
        <v>10800</v>
      </c>
      <c r="C35" s="39" t="n">
        <f aca="false">SUM('Monthly P&amp;L'!E34:G34)</f>
        <v>10800</v>
      </c>
      <c r="D35" s="39" t="n">
        <f aca="false">SUM('Monthly P&amp;L'!H34:J34)</f>
        <v>10800</v>
      </c>
      <c r="E35" s="39" t="n">
        <f aca="false">SUM('Monthly P&amp;L'!K34:M34)</f>
        <v>10800</v>
      </c>
      <c r="F35" s="39" t="n">
        <f aca="false">SUM(B35:E35)</f>
        <v>43200</v>
      </c>
    </row>
    <row r="36" customFormat="false" ht="15" hidden="false" customHeight="true" outlineLevel="0" collapsed="false">
      <c r="A36" s="37" t="s">
        <v>39</v>
      </c>
      <c r="B36" s="38" t="n">
        <f aca="false">SUM('Monthly P&amp;L'!B35:D35)</f>
        <v>13500</v>
      </c>
      <c r="C36" s="38" t="n">
        <f aca="false">SUM('Monthly P&amp;L'!E35:G35)</f>
        <v>13500</v>
      </c>
      <c r="D36" s="38" t="n">
        <f aca="false">SUM('Monthly P&amp;L'!H35:J35)</f>
        <v>13500</v>
      </c>
      <c r="E36" s="38" t="n">
        <f aca="false">SUM('Monthly P&amp;L'!K35:M35)</f>
        <v>13500</v>
      </c>
      <c r="F36" s="38" t="n">
        <f aca="false">SUM(B36:E36)</f>
        <v>54000</v>
      </c>
    </row>
    <row r="37" customFormat="false" ht="15" hidden="false" customHeight="true" outlineLevel="0" collapsed="false">
      <c r="A37" s="11" t="s">
        <v>40</v>
      </c>
      <c r="B37" s="39" t="n">
        <f aca="false">SUM('Monthly P&amp;L'!B36:D36)</f>
        <v>1850</v>
      </c>
      <c r="C37" s="39" t="n">
        <f aca="false">SUM('Monthly P&amp;L'!E36:G36)</f>
        <v>1500</v>
      </c>
      <c r="D37" s="39" t="n">
        <f aca="false">SUM('Monthly P&amp;L'!H36:J36)</f>
        <v>1650</v>
      </c>
      <c r="E37" s="39" t="n">
        <f aca="false">SUM('Monthly P&amp;L'!K36:M36)</f>
        <v>1890</v>
      </c>
      <c r="F37" s="39" t="n">
        <f aca="false">SUM(B37:E37)</f>
        <v>6890</v>
      </c>
    </row>
    <row r="38" customFormat="false" ht="15" hidden="false" customHeight="true" outlineLevel="0" collapsed="false">
      <c r="A38" s="37" t="s">
        <v>41</v>
      </c>
      <c r="B38" s="38" t="n">
        <f aca="false">SUM('Monthly P&amp;L'!B37:D37)</f>
        <v>900</v>
      </c>
      <c r="C38" s="38" t="n">
        <f aca="false">SUM('Monthly P&amp;L'!E37:G37)</f>
        <v>950</v>
      </c>
      <c r="D38" s="38" t="n">
        <f aca="false">SUM('Monthly P&amp;L'!H37:J37)</f>
        <v>900</v>
      </c>
      <c r="E38" s="38" t="n">
        <f aca="false">SUM('Monthly P&amp;L'!K37:M37)</f>
        <v>1080</v>
      </c>
      <c r="F38" s="38" t="n">
        <f aca="false">SUM(B38:E38)</f>
        <v>3830</v>
      </c>
    </row>
    <row r="39" customFormat="false" ht="15" hidden="false" customHeight="true" outlineLevel="0" collapsed="false">
      <c r="A39" s="11" t="s">
        <v>42</v>
      </c>
      <c r="B39" s="39" t="n">
        <f aca="false">SUM('Monthly P&amp;L'!B38:D38)</f>
        <v>3600</v>
      </c>
      <c r="C39" s="39" t="n">
        <f aca="false">SUM('Monthly P&amp;L'!E38:G38)</f>
        <v>3600</v>
      </c>
      <c r="D39" s="39" t="n">
        <f aca="false">SUM('Monthly P&amp;L'!H38:J38)</f>
        <v>3600</v>
      </c>
      <c r="E39" s="39" t="n">
        <f aca="false">SUM('Monthly P&amp;L'!K38:M38)</f>
        <v>3600</v>
      </c>
      <c r="F39" s="39" t="n">
        <f aca="false">SUM(B39:E39)</f>
        <v>14400</v>
      </c>
    </row>
    <row r="40" customFormat="false" ht="15" hidden="false" customHeight="true" outlineLevel="0" collapsed="false">
      <c r="A40" s="37" t="s">
        <v>43</v>
      </c>
      <c r="B40" s="38" t="n">
        <f aca="false">SUM('Monthly P&amp;L'!B39:D39)</f>
        <v>630</v>
      </c>
      <c r="C40" s="38" t="n">
        <f aca="false">SUM('Monthly P&amp;L'!E39:G39)</f>
        <v>780</v>
      </c>
      <c r="D40" s="38" t="n">
        <f aca="false">SUM('Monthly P&amp;L'!H39:J39)</f>
        <v>820</v>
      </c>
      <c r="E40" s="38" t="n">
        <f aca="false">SUM('Monthly P&amp;L'!K39:M39)</f>
        <v>910</v>
      </c>
      <c r="F40" s="38" t="n">
        <f aca="false">SUM(B40:E40)</f>
        <v>3140</v>
      </c>
    </row>
    <row r="41" customFormat="false" ht="15" hidden="false" customHeight="true" outlineLevel="0" collapsed="false">
      <c r="A41" s="11" t="s">
        <v>44</v>
      </c>
      <c r="B41" s="39" t="n">
        <f aca="false">SUM('Monthly P&amp;L'!B40:D40)</f>
        <v>1500</v>
      </c>
      <c r="C41" s="39" t="n">
        <f aca="false">SUM('Monthly P&amp;L'!E40:G40)</f>
        <v>1500</v>
      </c>
      <c r="D41" s="39" t="n">
        <f aca="false">SUM('Monthly P&amp;L'!H40:J40)</f>
        <v>1500</v>
      </c>
      <c r="E41" s="39" t="n">
        <f aca="false">SUM('Monthly P&amp;L'!K40:M40)</f>
        <v>3500</v>
      </c>
      <c r="F41" s="39" t="n">
        <f aca="false">SUM(B41:E41)</f>
        <v>8000</v>
      </c>
    </row>
    <row r="42" customFormat="false" ht="15" hidden="false" customHeight="true" outlineLevel="0" collapsed="false">
      <c r="A42" s="37" t="s">
        <v>45</v>
      </c>
      <c r="B42" s="38" t="n">
        <f aca="false">SUM('Monthly P&amp;L'!B41:D41)</f>
        <v>2400</v>
      </c>
      <c r="C42" s="38" t="n">
        <f aca="false">SUM('Monthly P&amp;L'!E41:G41)</f>
        <v>2400</v>
      </c>
      <c r="D42" s="38" t="n">
        <f aca="false">SUM('Monthly P&amp;L'!H41:J41)</f>
        <v>2400</v>
      </c>
      <c r="E42" s="38" t="n">
        <f aca="false">SUM('Monthly P&amp;L'!K41:M41)</f>
        <v>2400</v>
      </c>
      <c r="F42" s="38" t="n">
        <f aca="false">SUM(B42:E42)</f>
        <v>9600</v>
      </c>
    </row>
    <row r="43" customFormat="false" ht="15" hidden="false" customHeight="true" outlineLevel="0" collapsed="false">
      <c r="A43" s="11" t="s">
        <v>46</v>
      </c>
      <c r="B43" s="39" t="n">
        <f aca="false">SUM('Monthly P&amp;L'!B42:D42)</f>
        <v>10000</v>
      </c>
      <c r="C43" s="39" t="n">
        <f aca="false">SUM('Monthly P&amp;L'!E42:G42)</f>
        <v>12000</v>
      </c>
      <c r="D43" s="39" t="n">
        <f aca="false">SUM('Monthly P&amp;L'!H42:J42)</f>
        <v>13500</v>
      </c>
      <c r="E43" s="39" t="n">
        <f aca="false">SUM('Monthly P&amp;L'!K42:M42)</f>
        <v>16000</v>
      </c>
      <c r="F43" s="39" t="n">
        <f aca="false">SUM(B43:E43)</f>
        <v>51500</v>
      </c>
    </row>
    <row r="44" customFormat="false" ht="15" hidden="false" customHeight="true" outlineLevel="0" collapsed="false">
      <c r="A44" s="37" t="s">
        <v>47</v>
      </c>
      <c r="B44" s="38" t="n">
        <f aca="false">SUM('Monthly P&amp;L'!B43:D43)</f>
        <v>2500</v>
      </c>
      <c r="C44" s="38" t="n">
        <f aca="false">SUM('Monthly P&amp;L'!E43:G43)</f>
        <v>1800</v>
      </c>
      <c r="D44" s="38" t="n">
        <f aca="false">SUM('Monthly P&amp;L'!H43:J43)</f>
        <v>2000</v>
      </c>
      <c r="E44" s="38" t="n">
        <f aca="false">SUM('Monthly P&amp;L'!K43:M43)</f>
        <v>3000</v>
      </c>
      <c r="F44" s="38" t="n">
        <f aca="false">SUM(B44:E44)</f>
        <v>9300</v>
      </c>
    </row>
    <row r="45" customFormat="false" ht="15" hidden="false" customHeight="true" outlineLevel="0" collapsed="false">
      <c r="A45" s="11" t="s">
        <v>48</v>
      </c>
      <c r="B45" s="39" t="n">
        <f aca="false">SUM('Monthly P&amp;L'!B44:D44)</f>
        <v>1800</v>
      </c>
      <c r="C45" s="39" t="n">
        <f aca="false">SUM('Monthly P&amp;L'!E44:G44)</f>
        <v>1800</v>
      </c>
      <c r="D45" s="39" t="n">
        <f aca="false">SUM('Monthly P&amp;L'!H44:J44)</f>
        <v>1800</v>
      </c>
      <c r="E45" s="39" t="n">
        <f aca="false">SUM('Monthly P&amp;L'!K44:M44)</f>
        <v>1800</v>
      </c>
      <c r="F45" s="39" t="n">
        <f aca="false">SUM(B45:E45)</f>
        <v>7200</v>
      </c>
    </row>
    <row r="46" customFormat="false" ht="15" hidden="false" customHeight="true" outlineLevel="0" collapsed="false">
      <c r="A46" s="37" t="s">
        <v>49</v>
      </c>
      <c r="B46" s="38" t="n">
        <f aca="false">SUM('Monthly P&amp;L'!B45:D45)</f>
        <v>750</v>
      </c>
      <c r="C46" s="38" t="n">
        <f aca="false">SUM('Monthly P&amp;L'!E45:G45)</f>
        <v>750</v>
      </c>
      <c r="D46" s="38" t="n">
        <f aca="false">SUM('Monthly P&amp;L'!H45:J45)</f>
        <v>750</v>
      </c>
      <c r="E46" s="38" t="n">
        <f aca="false">SUM('Monthly P&amp;L'!K45:M45)</f>
        <v>750</v>
      </c>
      <c r="F46" s="38" t="n">
        <f aca="false">SUM(B46:E46)</f>
        <v>3000</v>
      </c>
    </row>
    <row r="47" customFormat="false" ht="15" hidden="false" customHeight="true" outlineLevel="0" collapsed="false">
      <c r="A47" s="11" t="s">
        <v>50</v>
      </c>
      <c r="B47" s="39" t="n">
        <f aca="false">SUM('Monthly P&amp;L'!B46:D46)</f>
        <v>2500</v>
      </c>
      <c r="C47" s="39" t="n">
        <f aca="false">SUM('Monthly P&amp;L'!E46:G46)</f>
        <v>3300</v>
      </c>
      <c r="D47" s="39" t="n">
        <f aca="false">SUM('Monthly P&amp;L'!H46:J46)</f>
        <v>3300</v>
      </c>
      <c r="E47" s="39" t="n">
        <f aca="false">SUM('Monthly P&amp;L'!K46:M46)</f>
        <v>4600</v>
      </c>
      <c r="F47" s="39" t="n">
        <f aca="false">SUM(B47:E47)</f>
        <v>13700</v>
      </c>
    </row>
    <row r="48" customFormat="false" ht="15" hidden="false" customHeight="true" outlineLevel="0" collapsed="false">
      <c r="A48" s="37" t="s">
        <v>51</v>
      </c>
      <c r="B48" s="38" t="n">
        <f aca="false">SUM('Monthly P&amp;L'!B47:D47)</f>
        <v>450</v>
      </c>
      <c r="C48" s="38" t="n">
        <f aca="false">SUM('Monthly P&amp;L'!E47:G47)</f>
        <v>450</v>
      </c>
      <c r="D48" s="38" t="n">
        <f aca="false">SUM('Monthly P&amp;L'!H47:J47)</f>
        <v>450</v>
      </c>
      <c r="E48" s="38" t="n">
        <f aca="false">SUM('Monthly P&amp;L'!K47:M47)</f>
        <v>450</v>
      </c>
      <c r="F48" s="38" t="n">
        <f aca="false">SUM(B48:E48)</f>
        <v>1800</v>
      </c>
    </row>
    <row r="49" customFormat="false" ht="15" hidden="false" customHeight="true" outlineLevel="0" collapsed="false">
      <c r="A49" s="11" t="s">
        <v>52</v>
      </c>
      <c r="B49" s="39" t="n">
        <f aca="false">SUM('Monthly P&amp;L'!B48:D48)</f>
        <v>1350</v>
      </c>
      <c r="C49" s="39" t="n">
        <f aca="false">SUM('Monthly P&amp;L'!E48:G48)</f>
        <v>1500</v>
      </c>
      <c r="D49" s="39" t="n">
        <f aca="false">SUM('Monthly P&amp;L'!H48:J48)</f>
        <v>1550</v>
      </c>
      <c r="E49" s="39" t="n">
        <f aca="false">SUM('Monthly P&amp;L'!K48:M48)</f>
        <v>1790</v>
      </c>
      <c r="F49" s="39" t="n">
        <f aca="false">SUM(B49:E49)</f>
        <v>6190</v>
      </c>
    </row>
    <row r="50" customFormat="false" ht="3.75" hidden="false" customHeight="true" outlineLevel="0" collapsed="false"/>
    <row r="51" customFormat="false" ht="15" hidden="false" customHeight="true" outlineLevel="0" collapsed="false">
      <c r="A51" s="41" t="s">
        <v>53</v>
      </c>
      <c r="B51" s="24" t="n">
        <f aca="false">SUM('Monthly P&amp;L'!B50:D50)</f>
        <v>108530</v>
      </c>
      <c r="C51" s="24" t="n">
        <f aca="false">SUM('Monthly P&amp;L'!E50:G50)</f>
        <v>110630</v>
      </c>
      <c r="D51" s="24" t="n">
        <f aca="false">SUM('Monthly P&amp;L'!H50:J50)</f>
        <v>112520</v>
      </c>
      <c r="E51" s="24" t="n">
        <f aca="false">SUM('Monthly P&amp;L'!K50:M50)</f>
        <v>120070</v>
      </c>
      <c r="F51" s="24" t="n">
        <f aca="false">SUM(B51:E51)</f>
        <v>451750</v>
      </c>
    </row>
    <row r="52" customFormat="false" ht="3.75" hidden="false" customHeight="true" outlineLevel="0" collapsed="false"/>
    <row r="53" customFormat="false" ht="15" hidden="false" customHeight="true" outlineLevel="0" collapsed="false">
      <c r="A53" s="25" t="s">
        <v>54</v>
      </c>
      <c r="B53" s="40" t="n">
        <f aca="false">SUM('Monthly P&amp;L'!B52:D52)</f>
        <v>10120</v>
      </c>
      <c r="C53" s="40" t="n">
        <f aca="false">SUM('Monthly P&amp;L'!E52:G52)</f>
        <v>29870</v>
      </c>
      <c r="D53" s="40" t="n">
        <f aca="false">SUM('Monthly P&amp;L'!H52:J52)</f>
        <v>48630</v>
      </c>
      <c r="E53" s="40" t="n">
        <f aca="false">SUM('Monthly P&amp;L'!K52:M52)</f>
        <v>67430</v>
      </c>
      <c r="F53" s="40" t="n">
        <f aca="false">SUM(B53:E53)</f>
        <v>156050</v>
      </c>
    </row>
    <row r="54" customFormat="false" ht="3.75" hidden="false" customHeight="true" outlineLevel="0" collapsed="false"/>
    <row r="55" customFormat="false" ht="15" hidden="false" customHeight="true" outlineLevel="0" collapsed="false">
      <c r="A55" s="36" t="s">
        <v>55</v>
      </c>
      <c r="B55" s="36"/>
      <c r="C55" s="36"/>
      <c r="D55" s="36"/>
      <c r="E55" s="36"/>
      <c r="F55" s="36"/>
    </row>
    <row r="56" customFormat="false" ht="3.75" hidden="false" customHeight="true" outlineLevel="0" collapsed="false"/>
    <row r="57" customFormat="false" ht="15" hidden="false" customHeight="true" outlineLevel="0" collapsed="false">
      <c r="A57" s="37" t="s">
        <v>56</v>
      </c>
      <c r="B57" s="38" t="n">
        <f aca="false">SUM('Monthly P&amp;L'!B56:D56)</f>
        <v>600</v>
      </c>
      <c r="C57" s="38" t="n">
        <f aca="false">SUM('Monthly P&amp;L'!E56:G56)</f>
        <v>600</v>
      </c>
      <c r="D57" s="38" t="n">
        <f aca="false">SUM('Monthly P&amp;L'!H56:J56)</f>
        <v>600</v>
      </c>
      <c r="E57" s="38" t="n">
        <f aca="false">SUM('Monthly P&amp;L'!K56:M56)</f>
        <v>600</v>
      </c>
      <c r="F57" s="38" t="n">
        <f aca="false">SUM(B57:E57)</f>
        <v>2400</v>
      </c>
    </row>
    <row r="58" customFormat="false" ht="15" hidden="false" customHeight="true" outlineLevel="0" collapsed="false">
      <c r="A58" s="11" t="s">
        <v>57</v>
      </c>
      <c r="B58" s="39" t="n">
        <f aca="false">SUM('Monthly P&amp;L'!B57:D57)</f>
        <v>500</v>
      </c>
      <c r="C58" s="39" t="n">
        <f aca="false">SUM('Monthly P&amp;L'!E57:G57)</f>
        <v>500</v>
      </c>
      <c r="D58" s="39" t="n">
        <f aca="false">SUM('Monthly P&amp;L'!H57:J57)</f>
        <v>500</v>
      </c>
      <c r="E58" s="39" t="n">
        <f aca="false">SUM('Monthly P&amp;L'!K57:M57)</f>
        <v>500</v>
      </c>
      <c r="F58" s="39" t="n">
        <f aca="false">SUM(B58:E58)</f>
        <v>2000</v>
      </c>
    </row>
    <row r="59" customFormat="false" ht="15" hidden="false" customHeight="true" outlineLevel="0" collapsed="false">
      <c r="A59" s="37" t="s">
        <v>58</v>
      </c>
      <c r="B59" s="38" t="n">
        <f aca="false">SUM('Monthly P&amp;L'!B58:D58)</f>
        <v>-900</v>
      </c>
      <c r="C59" s="38" t="n">
        <f aca="false">SUM('Monthly P&amp;L'!E58:G58)</f>
        <v>-900</v>
      </c>
      <c r="D59" s="38" t="n">
        <f aca="false">SUM('Monthly P&amp;L'!H58:J58)</f>
        <v>-900</v>
      </c>
      <c r="E59" s="38" t="n">
        <f aca="false">SUM('Monthly P&amp;L'!K58:M58)</f>
        <v>-900</v>
      </c>
      <c r="F59" s="38" t="n">
        <f aca="false">SUM(B59:E59)</f>
        <v>-3600</v>
      </c>
    </row>
    <row r="60" customFormat="false" ht="15" hidden="false" customHeight="true" outlineLevel="0" collapsed="false">
      <c r="A60" s="11" t="s">
        <v>59</v>
      </c>
      <c r="B60" s="39" t="n">
        <f aca="false">SUM('Monthly P&amp;L'!B59:D59)</f>
        <v>-300</v>
      </c>
      <c r="C60" s="39" t="n">
        <f aca="false">SUM('Monthly P&amp;L'!E59:G59)</f>
        <v>-300</v>
      </c>
      <c r="D60" s="39" t="n">
        <f aca="false">SUM('Monthly P&amp;L'!H59:J59)</f>
        <v>-300</v>
      </c>
      <c r="E60" s="39" t="n">
        <f aca="false">SUM('Monthly P&amp;L'!K59:M59)</f>
        <v>-300</v>
      </c>
      <c r="F60" s="39" t="n">
        <f aca="false">SUM(B60:E60)</f>
        <v>-1200</v>
      </c>
    </row>
    <row r="61" customFormat="false" ht="3.75" hidden="false" customHeight="true" outlineLevel="0" collapsed="false"/>
    <row r="62" customFormat="false" ht="15" hidden="false" customHeight="true" outlineLevel="0" collapsed="false">
      <c r="A62" s="42" t="s">
        <v>60</v>
      </c>
      <c r="B62" s="44" t="n">
        <f aca="false">SUM('Monthly P&amp;L'!B61:D61)</f>
        <v>-100</v>
      </c>
      <c r="C62" s="44" t="n">
        <f aca="false">SUM('Monthly P&amp;L'!E61:G61)</f>
        <v>-100</v>
      </c>
      <c r="D62" s="44" t="n">
        <f aca="false">SUM('Monthly P&amp;L'!H61:J61)</f>
        <v>-100</v>
      </c>
      <c r="E62" s="44" t="n">
        <f aca="false">SUM('Monthly P&amp;L'!K61:M61)</f>
        <v>-100</v>
      </c>
      <c r="F62" s="44" t="n">
        <f aca="false">SUM(B62:E62)</f>
        <v>-400</v>
      </c>
    </row>
    <row r="63" customFormat="false" ht="3.75" hidden="false" customHeight="true" outlineLevel="0" collapsed="false"/>
    <row r="64" customFormat="false" ht="15" hidden="false" customHeight="true" outlineLevel="0" collapsed="false">
      <c r="A64" s="25" t="s">
        <v>61</v>
      </c>
      <c r="B64" s="40" t="n">
        <f aca="false">SUM('Monthly P&amp;L'!B63:D63)</f>
        <v>10020</v>
      </c>
      <c r="C64" s="40" t="n">
        <f aca="false">SUM('Monthly P&amp;L'!E63:G63)</f>
        <v>29770</v>
      </c>
      <c r="D64" s="40" t="n">
        <f aca="false">SUM('Monthly P&amp;L'!H63:J63)</f>
        <v>48530</v>
      </c>
      <c r="E64" s="40" t="n">
        <f aca="false">SUM('Monthly P&amp;L'!K63:M63)</f>
        <v>67330</v>
      </c>
      <c r="F64" s="40" t="n">
        <f aca="false">SUM(B64:E64)</f>
        <v>155650</v>
      </c>
    </row>
    <row r="65" customFormat="false" ht="3.75" hidden="false" customHeight="true" outlineLevel="0" collapsed="false"/>
    <row r="66" customFormat="false" ht="15" hidden="false" customHeight="true" outlineLevel="0" collapsed="false">
      <c r="A66" s="42" t="s">
        <v>71</v>
      </c>
      <c r="B66" s="44" t="n">
        <f aca="false">SUM('Monthly P&amp;L'!B65:D65)</f>
        <v>2104.2</v>
      </c>
      <c r="C66" s="44" t="n">
        <f aca="false">SUM('Monthly P&amp;L'!E65:G65)</f>
        <v>6251.7</v>
      </c>
      <c r="D66" s="44" t="n">
        <f aca="false">SUM('Monthly P&amp;L'!H65:J65)</f>
        <v>10191.3</v>
      </c>
      <c r="E66" s="44" t="n">
        <f aca="false">SUM('Monthly P&amp;L'!K65:M65)</f>
        <v>14139.3</v>
      </c>
      <c r="F66" s="44" t="n">
        <f aca="false">SUM(B66:E66)</f>
        <v>32686.5</v>
      </c>
    </row>
    <row r="67" customFormat="false" ht="3.75" hidden="false" customHeight="true" outlineLevel="0" collapsed="false"/>
    <row r="68" customFormat="false" ht="15" hidden="false" customHeight="true" outlineLevel="0" collapsed="false">
      <c r="A68" s="25" t="s">
        <v>63</v>
      </c>
      <c r="B68" s="40" t="n">
        <f aca="false">SUM('Monthly P&amp;L'!B67:D67)</f>
        <v>7915.8</v>
      </c>
      <c r="C68" s="40" t="n">
        <f aca="false">SUM('Monthly P&amp;L'!E67:G67)</f>
        <v>23518.3</v>
      </c>
      <c r="D68" s="40" t="n">
        <f aca="false">SUM('Monthly P&amp;L'!H67:J67)</f>
        <v>38338.7</v>
      </c>
      <c r="E68" s="40" t="n">
        <f aca="false">SUM('Monthly P&amp;L'!K67:M67)</f>
        <v>53190.7</v>
      </c>
      <c r="F68" s="40" t="n">
        <f aca="false">SUM(B68:E68)</f>
        <v>122963.5</v>
      </c>
    </row>
    <row r="69" customFormat="false" ht="3.75" hidden="false" customHeight="true" outlineLevel="0" collapsed="false"/>
    <row r="70" customFormat="false" ht="15" hidden="false" customHeight="true" outlineLevel="0" collapsed="false">
      <c r="A70" s="42" t="s">
        <v>64</v>
      </c>
      <c r="B70" s="43" t="n">
        <f aca="false">SUM('Monthly P&amp;L'!B69:D69)</f>
        <v>0.118361545720707</v>
      </c>
      <c r="C70" s="43" t="n">
        <f aca="false">SUM('Monthly P&amp;L'!E69:G69)</f>
        <v>0.300476083787976</v>
      </c>
      <c r="D70" s="43" t="n">
        <f aca="false">SUM('Monthly P&amp;L'!H69:J69)</f>
        <v>0.433802883980827</v>
      </c>
      <c r="E70" s="43" t="n">
        <f aca="false">SUM('Monthly P&amp;L'!K69:M69)</f>
        <v>0.52169326282745</v>
      </c>
      <c r="F70" s="43" t="n">
        <f aca="false">AVERAGE(B70:E70)</f>
        <v>0.34358344407924</v>
      </c>
    </row>
    <row r="71" customFormat="false" ht="3.75" hidden="false" customHeight="true" outlineLevel="0" collapsed="false"/>
  </sheetData>
  <mergeCells count="8">
    <mergeCell ref="A1:F1"/>
    <mergeCell ref="A2:F2"/>
    <mergeCell ref="A3:F3"/>
    <mergeCell ref="A5:F5"/>
    <mergeCell ref="A10:F10"/>
    <mergeCell ref="A19:F19"/>
    <mergeCell ref="A32:F32"/>
    <mergeCell ref="A55:F55"/>
  </mergeCells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false"/>
  </sheetPr>
  <dimension ref="A1:E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18"/>
    <col collapsed="false" customWidth="true" hidden="false" outlineLevel="0" max="4" min="3" style="1" width="22"/>
    <col collapsed="false" customWidth="true" hidden="false" outlineLevel="0" max="5" min="5" style="1" width="14"/>
  </cols>
  <sheetData>
    <row r="1" customFormat="false" ht="13.5" hidden="false" customHeight="true" outlineLevel="0" collapsed="false">
      <c r="A1" s="2" t="s">
        <v>0</v>
      </c>
      <c r="B1" s="2"/>
      <c r="C1" s="2"/>
      <c r="D1" s="2"/>
      <c r="E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</row>
    <row r="4" customFormat="false" ht="7.5" hidden="false" customHeight="true" outlineLevel="0" collapsed="false"/>
    <row r="5" customFormat="false" ht="15" hidden="false" customHeight="true" outlineLevel="0" collapsed="false">
      <c r="A5" s="5" t="s">
        <v>72</v>
      </c>
      <c r="B5" s="5"/>
      <c r="C5" s="5"/>
      <c r="D5" s="5"/>
      <c r="E5" s="5"/>
    </row>
    <row r="6" customFormat="false" ht="15" hidden="false" customHeight="true" outlineLevel="0" collapsed="false">
      <c r="A6" s="6" t="s">
        <v>73</v>
      </c>
      <c r="B6" s="8" t="n">
        <v>2025</v>
      </c>
    </row>
    <row r="7" customFormat="false" ht="6" hidden="false" customHeight="true" outlineLevel="0" collapsed="false"/>
    <row r="8" customFormat="false" ht="15" hidden="false" customHeight="true" outlineLevel="0" collapsed="false">
      <c r="A8" s="10" t="s">
        <v>74</v>
      </c>
      <c r="B8" s="10"/>
      <c r="C8" s="10"/>
      <c r="D8" s="10"/>
      <c r="E8" s="10"/>
    </row>
    <row r="9" customFormat="false" ht="3.75" hidden="false" customHeight="true" outlineLevel="0" collapsed="false"/>
    <row r="10" customFormat="false" ht="15" hidden="false" customHeight="true" outlineLevel="0" collapsed="false">
      <c r="A10" s="9" t="s">
        <v>75</v>
      </c>
      <c r="B10" s="9" t="s">
        <v>76</v>
      </c>
      <c r="C10" s="9" t="s">
        <v>77</v>
      </c>
      <c r="D10" s="9" t="s">
        <v>78</v>
      </c>
      <c r="E10" s="9" t="s">
        <v>79</v>
      </c>
    </row>
    <row r="12" customFormat="false" ht="15" hidden="false" customHeight="true" outlineLevel="0" collapsed="false">
      <c r="A12" s="45" t="s">
        <v>80</v>
      </c>
      <c r="B12" s="39" t="n">
        <f aca="false">'Monthly P&amp;L'!N17</f>
        <v>1002700</v>
      </c>
      <c r="C12" s="46" t="s">
        <v>81</v>
      </c>
      <c r="D12" s="47" t="s">
        <v>82</v>
      </c>
      <c r="E12" s="47" t="str">
        <f aca="false">IF(B12&gt;0,"✓ On Track","⚠ Review")</f>
        <v>✓ On Track</v>
      </c>
    </row>
    <row r="13" customFormat="false" ht="15" hidden="false" customHeight="true" outlineLevel="0" collapsed="false">
      <c r="A13" s="48" t="s">
        <v>83</v>
      </c>
      <c r="B13" s="38" t="n">
        <f aca="false">'Monthly P&amp;L'!N26</f>
        <v>394900</v>
      </c>
      <c r="C13" s="49" t="n">
        <f aca="false">IF(B12=0,0,B13/B12)</f>
        <v>0.393836641069113</v>
      </c>
      <c r="D13" s="50" t="s">
        <v>84</v>
      </c>
      <c r="E13" s="50" t="str">
        <f aca="false">IF(B13&gt;0,"✓ On Track","⚠ Review")</f>
        <v>✓ On Track</v>
      </c>
    </row>
    <row r="14" customFormat="false" ht="15" hidden="false" customHeight="true" outlineLevel="0" collapsed="false">
      <c r="A14" s="45" t="s">
        <v>85</v>
      </c>
      <c r="B14" s="39" t="n">
        <f aca="false">'Monthly P&amp;L'!N28</f>
        <v>607800</v>
      </c>
      <c r="C14" s="51" t="n">
        <f aca="false">IF(B12=0,0,B14/B12)</f>
        <v>0.606163358930887</v>
      </c>
      <c r="D14" s="47" t="s">
        <v>86</v>
      </c>
      <c r="E14" s="47" t="str">
        <f aca="false">IF(B14&gt;0,"✓ On Track","⚠ Review")</f>
        <v>✓ On Track</v>
      </c>
    </row>
    <row r="15" customFormat="false" ht="15" hidden="false" customHeight="true" outlineLevel="0" collapsed="false">
      <c r="A15" s="48" t="s">
        <v>87</v>
      </c>
      <c r="B15" s="49" t="n">
        <f aca="false">'Monthly P&amp;L'!N29</f>
        <v>0.606163358930887</v>
      </c>
      <c r="C15" s="52" t="s">
        <v>88</v>
      </c>
      <c r="D15" s="50" t="s">
        <v>89</v>
      </c>
      <c r="E15" s="50" t="str">
        <f aca="false">IF(B15&gt;0,"✓ On Track","⚠ Review")</f>
        <v>✓ On Track</v>
      </c>
    </row>
    <row r="16" customFormat="false" ht="15" hidden="false" customHeight="true" outlineLevel="0" collapsed="false">
      <c r="A16" s="45" t="s">
        <v>90</v>
      </c>
      <c r="B16" s="39" t="n">
        <f aca="false">'Monthly P&amp;L'!N50</f>
        <v>451750</v>
      </c>
      <c r="C16" s="51" t="n">
        <f aca="false">IF(B12=0,0,B16/B12)</f>
        <v>0.450533559389648</v>
      </c>
      <c r="D16" s="47" t="s">
        <v>91</v>
      </c>
      <c r="E16" s="47" t="str">
        <f aca="false">IF(B16&gt;0,"✓ On Track","⚠ Review")</f>
        <v>✓ On Track</v>
      </c>
    </row>
    <row r="17" customFormat="false" ht="15" hidden="false" customHeight="true" outlineLevel="0" collapsed="false">
      <c r="A17" s="48" t="s">
        <v>92</v>
      </c>
      <c r="B17" s="38" t="n">
        <f aca="false">'Monthly P&amp;L'!N52</f>
        <v>156050</v>
      </c>
      <c r="C17" s="49" t="n">
        <f aca="false">IF(B12=0,0,B17/B12)</f>
        <v>0.155629799541239</v>
      </c>
      <c r="D17" s="50" t="s">
        <v>93</v>
      </c>
      <c r="E17" s="50" t="str">
        <f aca="false">IF(B17&gt;0,"✓ On Track","⚠ Review")</f>
        <v>✓ On Track</v>
      </c>
    </row>
    <row r="18" customFormat="false" ht="15" hidden="false" customHeight="true" outlineLevel="0" collapsed="false">
      <c r="A18" s="45" t="s">
        <v>94</v>
      </c>
      <c r="B18" s="51" t="n">
        <f aca="false">IF(B12=0,0,B17/B12)</f>
        <v>0.155629799541239</v>
      </c>
      <c r="C18" s="51" t="n">
        <f aca="false">B18</f>
        <v>0.155629799541239</v>
      </c>
      <c r="D18" s="47" t="s">
        <v>95</v>
      </c>
      <c r="E18" s="47" t="str">
        <f aca="false">IF(B18&gt;0,"✓ On Track","⚠ Review")</f>
        <v>✓ On Track</v>
      </c>
    </row>
    <row r="19" customFormat="false" ht="15" hidden="false" customHeight="true" outlineLevel="0" collapsed="false">
      <c r="A19" s="48" t="s">
        <v>96</v>
      </c>
      <c r="B19" s="38" t="n">
        <f aca="false">'Monthly P&amp;L'!N61</f>
        <v>-400</v>
      </c>
      <c r="C19" s="49" t="n">
        <f aca="false">IF(B12=0,0,B19/B12)</f>
        <v>-0.000398922908148</v>
      </c>
      <c r="D19" s="50" t="s">
        <v>88</v>
      </c>
      <c r="E19" s="50" t="str">
        <f aca="false">IF(B19&gt;0,"✓ On Track","⚠ Review")</f>
        <v>⚠ Review</v>
      </c>
    </row>
    <row r="20" customFormat="false" ht="15" hidden="false" customHeight="true" outlineLevel="0" collapsed="false">
      <c r="A20" s="45" t="s">
        <v>97</v>
      </c>
      <c r="B20" s="39" t="n">
        <f aca="false">'Monthly P&amp;L'!N63</f>
        <v>155650</v>
      </c>
      <c r="C20" s="51" t="n">
        <f aca="false">IF(B12=0,0,B20/B12)</f>
        <v>0.155230876633091</v>
      </c>
      <c r="D20" s="47" t="s">
        <v>98</v>
      </c>
      <c r="E20" s="47" t="str">
        <f aca="false">IF(B20&gt;0,"✓ On Track","⚠ Review")</f>
        <v>✓ On Track</v>
      </c>
    </row>
    <row r="21" customFormat="false" ht="15" hidden="false" customHeight="true" outlineLevel="0" collapsed="false">
      <c r="A21" s="48" t="s">
        <v>99</v>
      </c>
      <c r="B21" s="38" t="n">
        <f aca="false">'Monthly P&amp;L'!N65</f>
        <v>32686.5</v>
      </c>
      <c r="C21" s="49" t="n">
        <f aca="false">IF(B12=0,0,B21/B12)</f>
        <v>0.032598484092949</v>
      </c>
      <c r="D21" s="50" t="s">
        <v>100</v>
      </c>
      <c r="E21" s="50" t="str">
        <f aca="false">IF(B21&gt;0,"✓ On Track","⚠ Review")</f>
        <v>✓ On Track</v>
      </c>
    </row>
    <row r="22" customFormat="false" ht="15" hidden="false" customHeight="true" outlineLevel="0" collapsed="false">
      <c r="A22" s="45" t="s">
        <v>101</v>
      </c>
      <c r="B22" s="39" t="n">
        <f aca="false">'Monthly P&amp;L'!N67</f>
        <v>122963.5</v>
      </c>
      <c r="C22" s="51" t="n">
        <f aca="false">IF(B12=0,0,B22/B12)</f>
        <v>0.122632392540142</v>
      </c>
      <c r="D22" s="47" t="s">
        <v>102</v>
      </c>
      <c r="E22" s="47" t="str">
        <f aca="false">IF(B22&gt;0,"✓ On Track","⚠ Review")</f>
        <v>✓ On Track</v>
      </c>
    </row>
    <row r="23" customFormat="false" ht="15" hidden="false" customHeight="true" outlineLevel="0" collapsed="false">
      <c r="A23" s="48" t="s">
        <v>103</v>
      </c>
      <c r="B23" s="49" t="n">
        <f aca="false">'Monthly P&amp;L'!N69</f>
        <v>0.122632392540142</v>
      </c>
      <c r="C23" s="52" t="s">
        <v>88</v>
      </c>
      <c r="D23" s="50" t="s">
        <v>104</v>
      </c>
      <c r="E23" s="50" t="str">
        <f aca="false">IF(B23&gt;0,"✓ On Track","⚠ Review")</f>
        <v>✓ On Track</v>
      </c>
    </row>
    <row r="24" customFormat="false" ht="15" hidden="false" customHeight="true" outlineLevel="0" collapsed="false">
      <c r="A24" s="45" t="s">
        <v>105</v>
      </c>
      <c r="B24" s="51" t="n">
        <f aca="false">IF(B12=0,0,B22/B12)</f>
        <v>0.122632392540142</v>
      </c>
      <c r="C24" s="51" t="n">
        <f aca="false">B24</f>
        <v>0.122632392540142</v>
      </c>
      <c r="D24" s="47" t="s">
        <v>106</v>
      </c>
      <c r="E24" s="47" t="str">
        <f aca="false">IF(B24&gt;0,"✓ On Track","⚠ Review")</f>
        <v>✓ On Track</v>
      </c>
    </row>
    <row r="26" customFormat="false" ht="6" hidden="false" customHeight="true" outlineLevel="0" collapsed="false"/>
    <row r="27" customFormat="false" ht="15" hidden="false" customHeight="true" outlineLevel="0" collapsed="false">
      <c r="A27" s="10" t="s">
        <v>107</v>
      </c>
      <c r="B27" s="10"/>
      <c r="C27" s="10"/>
      <c r="D27" s="10"/>
      <c r="E27" s="10"/>
    </row>
    <row r="28" customFormat="false" ht="3.75" hidden="false" customHeight="true" outlineLevel="0" collapsed="false"/>
    <row r="29" customFormat="false" ht="15" hidden="false" customHeight="true" outlineLevel="0" collapsed="false">
      <c r="A29" s="9" t="s">
        <v>108</v>
      </c>
      <c r="B29" s="9" t="s">
        <v>76</v>
      </c>
      <c r="C29" s="9" t="s">
        <v>109</v>
      </c>
      <c r="D29" s="9" t="s">
        <v>77</v>
      </c>
    </row>
    <row r="30" customFormat="false" ht="15" hidden="false" customHeight="true" outlineLevel="0" collapsed="false">
      <c r="A30" s="45" t="s">
        <v>37</v>
      </c>
      <c r="B30" s="39" t="n">
        <f aca="false">'Monthly P&amp;L'!N33</f>
        <v>216000</v>
      </c>
      <c r="C30" s="51" t="n">
        <f aca="false">IF('Monthly P&amp;L'!N50=0,0,B30/'Monthly P&amp;L'!N50)</f>
        <v>0.4781405644715</v>
      </c>
      <c r="D30" s="51" t="n">
        <f aca="false">IF('Monthly P&amp;L'!N17=0,0,B30/'Monthly P&amp;L'!N17)</f>
        <v>0.21541837039992</v>
      </c>
    </row>
    <row r="31" customFormat="false" ht="15" hidden="false" customHeight="true" outlineLevel="0" collapsed="false">
      <c r="A31" s="48" t="s">
        <v>38</v>
      </c>
      <c r="B31" s="38" t="n">
        <f aca="false">'Monthly P&amp;L'!N34</f>
        <v>43200</v>
      </c>
      <c r="C31" s="49" t="n">
        <f aca="false">IF('Monthly P&amp;L'!N50=0,0,B31/'Monthly P&amp;L'!N50)</f>
        <v>0.0956281128942999</v>
      </c>
      <c r="D31" s="49" t="n">
        <f aca="false">IF('Monthly P&amp;L'!N17=0,0,B31/'Monthly P&amp;L'!N17)</f>
        <v>0.043083674079984</v>
      </c>
    </row>
    <row r="32" customFormat="false" ht="15" hidden="false" customHeight="true" outlineLevel="0" collapsed="false">
      <c r="A32" s="45" t="s">
        <v>39</v>
      </c>
      <c r="B32" s="39" t="n">
        <f aca="false">'Monthly P&amp;L'!N35</f>
        <v>54000</v>
      </c>
      <c r="C32" s="51" t="n">
        <f aca="false">IF('Monthly P&amp;L'!N50=0,0,B32/'Monthly P&amp;L'!N50)</f>
        <v>0.119535141117875</v>
      </c>
      <c r="D32" s="51" t="n">
        <f aca="false">IF('Monthly P&amp;L'!N17=0,0,B32/'Monthly P&amp;L'!N17)</f>
        <v>0.0538545925999801</v>
      </c>
    </row>
    <row r="33" customFormat="false" ht="15" hidden="false" customHeight="true" outlineLevel="0" collapsed="false">
      <c r="A33" s="48" t="s">
        <v>40</v>
      </c>
      <c r="B33" s="38" t="n">
        <f aca="false">'Monthly P&amp;L'!N36</f>
        <v>6890</v>
      </c>
      <c r="C33" s="49" t="n">
        <f aca="false">IF('Monthly P&amp;L'!N50=0,0,B33/'Monthly P&amp;L'!N50)</f>
        <v>0.0152517985611511</v>
      </c>
      <c r="D33" s="49" t="n">
        <f aca="false">IF('Monthly P&amp;L'!N17=0,0,B33/'Monthly P&amp;L'!N17)</f>
        <v>0.00687144709284931</v>
      </c>
    </row>
    <row r="34" customFormat="false" ht="15" hidden="false" customHeight="true" outlineLevel="0" collapsed="false">
      <c r="A34" s="45" t="s">
        <v>41</v>
      </c>
      <c r="B34" s="39" t="n">
        <f aca="false">'Monthly P&amp;L'!N37</f>
        <v>3830</v>
      </c>
      <c r="C34" s="51" t="n">
        <f aca="false">IF('Monthly P&amp;L'!N50=0,0,B34/'Monthly P&amp;L'!N50)</f>
        <v>0.0084781405644715</v>
      </c>
      <c r="D34" s="51" t="n">
        <f aca="false">IF('Monthly P&amp;L'!N17=0,0,B34/'Monthly P&amp;L'!N17)</f>
        <v>0.0038196868455171</v>
      </c>
    </row>
    <row r="35" customFormat="false" ht="15" hidden="false" customHeight="true" outlineLevel="0" collapsed="false">
      <c r="A35" s="48" t="s">
        <v>42</v>
      </c>
      <c r="B35" s="38" t="n">
        <f aca="false">'Monthly P&amp;L'!N38</f>
        <v>14400</v>
      </c>
      <c r="C35" s="49" t="n">
        <f aca="false">IF('Monthly P&amp;L'!N50=0,0,B35/'Monthly P&amp;L'!N50)</f>
        <v>0.0318760376314333</v>
      </c>
      <c r="D35" s="49" t="n">
        <f aca="false">IF('Monthly P&amp;L'!N17=0,0,B35/'Monthly P&amp;L'!N17)</f>
        <v>0.014361224693328</v>
      </c>
    </row>
    <row r="36" customFormat="false" ht="15" hidden="false" customHeight="true" outlineLevel="0" collapsed="false">
      <c r="A36" s="45" t="s">
        <v>43</v>
      </c>
      <c r="B36" s="39" t="n">
        <f aca="false">'Monthly P&amp;L'!N39</f>
        <v>3140</v>
      </c>
      <c r="C36" s="51" t="n">
        <f aca="false">IF('Monthly P&amp;L'!N50=0,0,B36/'Monthly P&amp;L'!N50)</f>
        <v>0.00695074709463199</v>
      </c>
      <c r="D36" s="51" t="n">
        <f aca="false">IF('Monthly P&amp;L'!N17=0,0,B36/'Monthly P&amp;L'!N17)</f>
        <v>0.0031315448289618</v>
      </c>
    </row>
    <row r="37" customFormat="false" ht="15" hidden="false" customHeight="true" outlineLevel="0" collapsed="false">
      <c r="A37" s="48" t="s">
        <v>44</v>
      </c>
      <c r="B37" s="38" t="n">
        <f aca="false">'Monthly P&amp;L'!N40</f>
        <v>8000</v>
      </c>
      <c r="C37" s="49" t="n">
        <f aca="false">IF('Monthly P&amp;L'!N50=0,0,B37/'Monthly P&amp;L'!N50)</f>
        <v>0.0177089097952407</v>
      </c>
      <c r="D37" s="49" t="n">
        <f aca="false">IF('Monthly P&amp;L'!N17=0,0,B37/'Monthly P&amp;L'!N17)</f>
        <v>0.00797845816296001</v>
      </c>
    </row>
    <row r="38" customFormat="false" ht="15" hidden="false" customHeight="true" outlineLevel="0" collapsed="false">
      <c r="A38" s="45" t="s">
        <v>45</v>
      </c>
      <c r="B38" s="39" t="n">
        <f aca="false">'Monthly P&amp;L'!N41</f>
        <v>9600</v>
      </c>
      <c r="C38" s="51" t="n">
        <f aca="false">IF('Monthly P&amp;L'!N50=0,0,B38/'Monthly P&amp;L'!N50)</f>
        <v>0.0212506917542889</v>
      </c>
      <c r="D38" s="51" t="n">
        <f aca="false">IF('Monthly P&amp;L'!N17=0,0,B38/'Monthly P&amp;L'!N17)</f>
        <v>0.00957414979555201</v>
      </c>
    </row>
    <row r="39" customFormat="false" ht="15" hidden="false" customHeight="true" outlineLevel="0" collapsed="false">
      <c r="A39" s="48" t="s">
        <v>46</v>
      </c>
      <c r="B39" s="38" t="n">
        <f aca="false">'Monthly P&amp;L'!N42</f>
        <v>51500</v>
      </c>
      <c r="C39" s="49" t="n">
        <f aca="false">IF('Monthly P&amp;L'!N50=0,0,B39/'Monthly P&amp;L'!N50)</f>
        <v>0.114001106806862</v>
      </c>
      <c r="D39" s="49" t="n">
        <f aca="false">IF('Monthly P&amp;L'!N17=0,0,B39/'Monthly P&amp;L'!N17)</f>
        <v>0.0513613244240551</v>
      </c>
    </row>
    <row r="40" customFormat="false" ht="15" hidden="false" customHeight="true" outlineLevel="0" collapsed="false">
      <c r="A40" s="45" t="s">
        <v>47</v>
      </c>
      <c r="B40" s="39" t="n">
        <f aca="false">'Monthly P&amp;L'!N43</f>
        <v>9300</v>
      </c>
      <c r="C40" s="51" t="n">
        <f aca="false">IF('Monthly P&amp;L'!N50=0,0,B40/'Monthly P&amp;L'!N50)</f>
        <v>0.0205866076369674</v>
      </c>
      <c r="D40" s="51" t="n">
        <f aca="false">IF('Monthly P&amp;L'!N17=0,0,B40/'Monthly P&amp;L'!N17)</f>
        <v>0.00927495761444101</v>
      </c>
    </row>
    <row r="41" customFormat="false" ht="15" hidden="false" customHeight="true" outlineLevel="0" collapsed="false">
      <c r="A41" s="48" t="s">
        <v>48</v>
      </c>
      <c r="B41" s="38" t="n">
        <f aca="false">'Monthly P&amp;L'!N44</f>
        <v>7200</v>
      </c>
      <c r="C41" s="49" t="n">
        <f aca="false">IF('Monthly P&amp;L'!N50=0,0,B41/'Monthly P&amp;L'!N50)</f>
        <v>0.0159380188157167</v>
      </c>
      <c r="D41" s="49" t="n">
        <f aca="false">IF('Monthly P&amp;L'!N17=0,0,B41/'Monthly P&amp;L'!N17)</f>
        <v>0.00718061234666401</v>
      </c>
    </row>
    <row r="42" customFormat="false" ht="15" hidden="false" customHeight="true" outlineLevel="0" collapsed="false">
      <c r="A42" s="45" t="s">
        <v>49</v>
      </c>
      <c r="B42" s="39" t="n">
        <f aca="false">'Monthly P&amp;L'!N45</f>
        <v>3000</v>
      </c>
      <c r="C42" s="51" t="n">
        <f aca="false">IF('Monthly P&amp;L'!N50=0,0,B42/'Monthly P&amp;L'!N50)</f>
        <v>0.00664084117321527</v>
      </c>
      <c r="D42" s="51" t="n">
        <f aca="false">IF('Monthly P&amp;L'!N17=0,0,B42/'Monthly P&amp;L'!N17)</f>
        <v>0.00299192181111</v>
      </c>
    </row>
    <row r="43" customFormat="false" ht="15" hidden="false" customHeight="true" outlineLevel="0" collapsed="false">
      <c r="A43" s="48" t="s">
        <v>50</v>
      </c>
      <c r="B43" s="38" t="n">
        <f aca="false">'Monthly P&amp;L'!N46</f>
        <v>13700</v>
      </c>
      <c r="C43" s="49" t="n">
        <f aca="false">IF('Monthly P&amp;L'!N50=0,0,B43/'Monthly P&amp;L'!N50)</f>
        <v>0.0303265080243498</v>
      </c>
      <c r="D43" s="49" t="n">
        <f aca="false">IF('Monthly P&amp;L'!N17=0,0,B43/'Monthly P&amp;L'!N17)</f>
        <v>0.013663109604069</v>
      </c>
    </row>
    <row r="44" customFormat="false" ht="15" hidden="false" customHeight="true" outlineLevel="0" collapsed="false">
      <c r="A44" s="45" t="s">
        <v>51</v>
      </c>
      <c r="B44" s="39" t="n">
        <f aca="false">'Monthly P&amp;L'!N47</f>
        <v>1800</v>
      </c>
      <c r="C44" s="51" t="n">
        <f aca="false">IF('Monthly P&amp;L'!N50=0,0,B44/'Monthly P&amp;L'!N50)</f>
        <v>0.00398450470392917</v>
      </c>
      <c r="D44" s="51" t="n">
        <f aca="false">IF('Monthly P&amp;L'!N17=0,0,B44/'Monthly P&amp;L'!N17)</f>
        <v>0.001795153086666</v>
      </c>
    </row>
    <row r="45" customFormat="false" ht="15" hidden="false" customHeight="true" outlineLevel="0" collapsed="false">
      <c r="A45" s="48" t="s">
        <v>52</v>
      </c>
      <c r="B45" s="38" t="n">
        <f aca="false">'Monthly P&amp;L'!N48</f>
        <v>6190</v>
      </c>
      <c r="C45" s="49" t="n">
        <f aca="false">IF('Monthly P&amp;L'!N50=0,0,B45/'Monthly P&amp;L'!N50)</f>
        <v>0.0137022689540675</v>
      </c>
      <c r="D45" s="49" t="n">
        <f aca="false">IF('Monthly P&amp;L'!N17=0,0,B45/'Monthly P&amp;L'!N17)</f>
        <v>0.00617333200359031</v>
      </c>
    </row>
    <row r="46" customFormat="false" ht="15" hidden="false" customHeight="true" outlineLevel="0" collapsed="false">
      <c r="A46" s="23" t="s">
        <v>53</v>
      </c>
      <c r="B46" s="53" t="n">
        <f aca="false">SUM(B30:B45)</f>
        <v>451750</v>
      </c>
      <c r="C46" s="54" t="s">
        <v>81</v>
      </c>
      <c r="D46" s="55" t="n">
        <f aca="false">IF('Monthly P&amp;L'!N17=0,0,B46/'Monthly P&amp;L'!N17)</f>
        <v>0.450533559389648</v>
      </c>
    </row>
    <row r="48" customFormat="false" ht="3.75" hidden="false" customHeight="true" outlineLevel="0" collapsed="false"/>
    <row r="49" customFormat="false" ht="15" hidden="false" customHeight="true" outlineLevel="0" collapsed="false">
      <c r="A49" s="10" t="s">
        <v>110</v>
      </c>
      <c r="B49" s="10"/>
      <c r="C49" s="10"/>
      <c r="D49" s="10"/>
      <c r="E49" s="10"/>
    </row>
    <row r="50" customFormat="false" ht="3.75" hidden="false" customHeight="true" outlineLevel="0" collapsed="false"/>
    <row r="51" customFormat="false" ht="15" hidden="false" customHeight="true" outlineLevel="0" collapsed="false">
      <c r="A51" s="9" t="s">
        <v>111</v>
      </c>
      <c r="B51" s="9" t="s">
        <v>112</v>
      </c>
      <c r="C51" s="9" t="s">
        <v>113</v>
      </c>
      <c r="D51" s="9" t="s">
        <v>114</v>
      </c>
    </row>
    <row r="52" customFormat="false" ht="15" hidden="false" customHeight="true" outlineLevel="0" collapsed="false">
      <c r="A52" s="45" t="s">
        <v>115</v>
      </c>
      <c r="B52" s="39" t="n">
        <f aca="false">'Monthly P&amp;L'!N17*1.1</f>
        <v>1102970</v>
      </c>
      <c r="C52" s="39" t="n">
        <f aca="false">('Monthly P&amp;L'!N17*1.1-'Monthly P&amp;L'!N26-'Monthly P&amp;L'!N50)*0.79</f>
        <v>202492.8</v>
      </c>
      <c r="D52" s="39" t="n">
        <f aca="false">C52-'Monthly P&amp;L'!N67</f>
        <v>79529.3</v>
      </c>
    </row>
    <row r="53" customFormat="false" ht="15" hidden="false" customHeight="true" outlineLevel="0" collapsed="false">
      <c r="A53" s="48" t="s">
        <v>116</v>
      </c>
      <c r="B53" s="38" t="n">
        <f aca="false">'Monthly P&amp;L'!N17</f>
        <v>1002700</v>
      </c>
      <c r="C53" s="38" t="n">
        <f aca="false">('Monthly P&amp;L'!N17-'Monthly P&amp;L'!N26-'Monthly P&amp;L'!N50*0.95)*0.79</f>
        <v>141123.625</v>
      </c>
      <c r="D53" s="38" t="n">
        <f aca="false">C53-'Monthly P&amp;L'!N67</f>
        <v>18160.125</v>
      </c>
    </row>
    <row r="54" customFormat="false" ht="15" hidden="false" customHeight="true" outlineLevel="0" collapsed="false">
      <c r="A54" s="45" t="s">
        <v>117</v>
      </c>
      <c r="B54" s="39" t="n">
        <f aca="false">'Monthly P&amp;L'!N17</f>
        <v>1002700</v>
      </c>
      <c r="C54" s="39" t="n">
        <f aca="false">('Monthly P&amp;L'!N17-'Monthly P&amp;L'!N26*0.95-'Monthly P&amp;L'!N50)*0.79</f>
        <v>138878.05</v>
      </c>
      <c r="D54" s="39" t="n">
        <f aca="false">C54-'Monthly P&amp;L'!N67</f>
        <v>15914.55</v>
      </c>
    </row>
    <row r="57" customFormat="false" ht="15" hidden="false" customHeight="true" outlineLevel="0" collapsed="false">
      <c r="A57" s="10" t="s">
        <v>118</v>
      </c>
      <c r="B57" s="10"/>
      <c r="C57" s="10"/>
      <c r="D57" s="10"/>
      <c r="E57" s="10"/>
    </row>
    <row r="58" customFormat="false" ht="3.75" hidden="false" customHeight="true" outlineLevel="0" collapsed="false"/>
    <row r="59" customFormat="false" ht="30" hidden="false" customHeight="true" outlineLevel="0" collapsed="false">
      <c r="A59" s="56" t="str">
        <f aca="false">IF('Monthly P&amp;L'!N67&lt;0,"⚠ Net loss detected — review pricing strategy and cost control.","✓ Business is profitable. Focus on sustainable growth.")</f>
        <v>✓ Business is profitable. Focus on sustainable growth.</v>
      </c>
      <c r="B59" s="56"/>
      <c r="C59" s="56"/>
      <c r="D59" s="56"/>
      <c r="E59" s="56"/>
    </row>
    <row r="60" customFormat="false" ht="30" hidden="false" customHeight="true" outlineLevel="0" collapsed="false">
      <c r="A60" s="56" t="str">
        <f aca="false">IF('Monthly P&amp;L'!N69&lt;0.1,"⚠ Net profit margin below 10% target. Increase revenue or reduce costs.","✓ Net profit margin is healthy.")</f>
        <v>✓ Net profit margin is healthy.</v>
      </c>
      <c r="B60" s="56"/>
      <c r="C60" s="56"/>
      <c r="D60" s="56"/>
      <c r="E60" s="56"/>
    </row>
    <row r="61" customFormat="false" ht="30" hidden="false" customHeight="true" outlineLevel="0" collapsed="false">
      <c r="A61" s="56" t="str">
        <f aca="false">IF('Monthly P&amp;L'!N26/'Monthly P&amp;L'!N17&gt;0.45,"⚠ COGS exceeds 45% of revenue. Negotiate supplier terms or improve processes.","✓ COGS ratio is within target range.")</f>
        <v>✓ COGS ratio is within target range.</v>
      </c>
      <c r="B61" s="56"/>
      <c r="C61" s="56"/>
      <c r="D61" s="56"/>
      <c r="E61" s="56"/>
    </row>
    <row r="62" customFormat="false" ht="30" hidden="false" customHeight="true" outlineLevel="0" collapsed="false">
      <c r="A62" s="56" t="str">
        <f aca="false">IF('Monthly P&amp;L'!N50/'Monthly P&amp;L'!N17&gt;0.35,"⚠ Operating expenses above 35% of revenue. Review budget and cut non-essential costs.","✓ Operating expenses are well-managed.")</f>
        <v>⚠ Operating expenses above 35% of revenue. Review budget and cut non-essential costs.</v>
      </c>
      <c r="B62" s="56"/>
      <c r="C62" s="56"/>
      <c r="D62" s="56"/>
      <c r="E62" s="56"/>
    </row>
    <row r="63" customFormat="false" ht="30" hidden="false" customHeight="true" outlineLevel="0" collapsed="false">
      <c r="A63" s="56" t="s">
        <v>119</v>
      </c>
      <c r="B63" s="56"/>
      <c r="C63" s="56"/>
      <c r="D63" s="56"/>
      <c r="E63" s="56"/>
    </row>
    <row r="64" customFormat="false" ht="30" hidden="false" customHeight="true" outlineLevel="0" collapsed="false">
      <c r="A64" s="56" t="s">
        <v>120</v>
      </c>
      <c r="B64" s="56"/>
      <c r="C64" s="56"/>
      <c r="D64" s="56"/>
      <c r="E64" s="56"/>
    </row>
    <row r="65" customFormat="false" ht="30" hidden="false" customHeight="true" outlineLevel="0" collapsed="false">
      <c r="A65" s="56" t="s">
        <v>121</v>
      </c>
      <c r="B65" s="56"/>
      <c r="C65" s="56"/>
      <c r="D65" s="56"/>
      <c r="E65" s="56"/>
    </row>
  </sheetData>
  <mergeCells count="15">
    <mergeCell ref="A1:E1"/>
    <mergeCell ref="A2:E2"/>
    <mergeCell ref="A3:E3"/>
    <mergeCell ref="A5:E5"/>
    <mergeCell ref="A8:E8"/>
    <mergeCell ref="A27:E27"/>
    <mergeCell ref="A49:E49"/>
    <mergeCell ref="A57:E57"/>
    <mergeCell ref="A59:E59"/>
    <mergeCell ref="A60:E60"/>
    <mergeCell ref="A61:E61"/>
    <mergeCell ref="A62:E62"/>
    <mergeCell ref="A63:E63"/>
    <mergeCell ref="A64:E64"/>
    <mergeCell ref="A65:E65"/>
  </mergeCells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2026-06-26T19:09:49Z</dcterms:created>
  <dc:creator>openpyxl</dc:creator>
  <dc:description/>
  <dc:language>en-US</dc:language>
  <cp:lastModifiedBy/>
  <dcterms:modified xsi:type="dcterms:W3CDTF">2026-06-26T19:10:02Z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