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tup" sheetId="1" state="visible" r:id="rId1"/>
    <sheet xmlns:r="http://schemas.openxmlformats.org/officeDocument/2006/relationships" name="Comparison Analysis" sheetId="2" state="visible" r:id="rId2"/>
    <sheet xmlns:r="http://schemas.openxmlformats.org/officeDocument/2006/relationships" name="Decision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i val="1"/>
      <color rgb="00111827"/>
      <sz val="11"/>
    </font>
  </fonts>
  <fills count="8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0" borderId="0" pivotButton="0" quotePrefix="0" xfId="0"/>
    <xf numFmtId="3" fontId="6" fillId="0" borderId="1" pivotButton="0" quotePrefix="0" xfId="0"/>
    <xf numFmtId="3" fontId="5" fillId="4" borderId="1" pivotButton="0" quotePrefix="0" xfId="0"/>
    <xf numFmtId="0" fontId="6" fillId="0" borderId="1" pivotButton="0" quotePrefix="0" xfId="0"/>
    <xf numFmtId="164" fontId="6" fillId="0" borderId="1" pivotButton="0" quotePrefix="0" xfId="0"/>
    <xf numFmtId="165" fontId="6" fillId="0" borderId="1" pivotButton="0" quotePrefix="0" xfId="0"/>
    <xf numFmtId="164" fontId="5" fillId="4" borderId="1" pivotButton="0" quotePrefix="0" xfId="0"/>
    <xf numFmtId="165" fontId="5" fillId="4" borderId="1" pivotButton="0" quotePrefix="0" xfId="0"/>
    <xf numFmtId="0" fontId="5" fillId="5" borderId="0" applyAlignment="1" pivotButton="0" quotePrefix="0" xfId="0">
      <alignment horizontal="center" vertical="center"/>
    </xf>
    <xf numFmtId="3" fontId="6" fillId="6" borderId="1" applyAlignment="1" pivotButton="0" quotePrefix="0" xfId="0">
      <alignment horizontal="center" vertical="center"/>
    </xf>
    <xf numFmtId="164" fontId="6" fillId="6" borderId="1" pivotButton="0" quotePrefix="0" xfId="0"/>
    <xf numFmtId="0" fontId="6" fillId="6" borderId="1" applyAlignment="1" pivotButton="0" quotePrefix="0" xfId="0">
      <alignment horizontal="center" vertical="center"/>
    </xf>
    <xf numFmtId="3" fontId="6" fillId="5" borderId="1" applyAlignment="1" pivotButton="0" quotePrefix="0" xfId="0">
      <alignment horizontal="center" vertical="center"/>
    </xf>
    <xf numFmtId="164" fontId="6" fillId="5" borderId="1" pivotButton="0" quotePrefix="0" xfId="0"/>
    <xf numFmtId="0" fontId="6" fillId="5" borderId="1" applyAlignment="1" pivotButton="0" quotePrefix="0" xfId="0">
      <alignment horizontal="center" vertical="center"/>
    </xf>
    <xf numFmtId="3" fontId="5" fillId="6" borderId="1" applyAlignment="1" pivotButton="0" quotePrefix="0" xfId="0">
      <alignment horizontal="center" vertical="center"/>
    </xf>
    <xf numFmtId="164" fontId="5" fillId="6" borderId="1" pivotButton="0" quotePrefix="0" xfId="0"/>
    <xf numFmtId="0" fontId="5" fillId="6" borderId="1" applyAlignment="1" pivotButton="0" quotePrefix="0" xfId="0">
      <alignment horizontal="center" vertical="center"/>
    </xf>
    <xf numFmtId="3" fontId="5" fillId="5" borderId="1" applyAlignment="1" pivotButton="0" quotePrefix="0" xfId="0">
      <alignment horizontal="center" vertical="center"/>
    </xf>
    <xf numFmtId="164" fontId="5" fillId="5" borderId="1" pivotButton="0" quotePrefix="0" xfId="0"/>
    <xf numFmtId="0" fontId="5" fillId="5" borderId="1" applyAlignment="1" pivotButton="0" quotePrefix="0" xfId="0">
      <alignment horizontal="center" vertical="center"/>
    </xf>
    <xf numFmtId="3" fontId="5" fillId="0" borderId="1" pivotButton="0" quotePrefix="0" xfId="0"/>
    <xf numFmtId="164" fontId="5" fillId="0" borderId="1" pivotButton="0" quotePrefix="0" xfId="0"/>
    <xf numFmtId="0" fontId="5" fillId="5" borderId="0" pivotButton="0" quotePrefix="0" xfId="0"/>
    <xf numFmtId="0" fontId="6" fillId="6" borderId="1" pivotButton="0" quotePrefix="0" xfId="0"/>
    <xf numFmtId="0" fontId="6" fillId="5" borderId="1" pivotButton="0" quotePrefix="0" xfId="0"/>
    <xf numFmtId="0" fontId="6" fillId="0" borderId="0" pivotButton="0" quotePrefix="0" xfId="0"/>
    <xf numFmtId="0" fontId="5" fillId="7" borderId="0" applyAlignment="1" pivotButton="0" quotePrefix="0" xfId="0">
      <alignment horizontal="center" vertical="center"/>
    </xf>
    <xf numFmtId="0" fontId="7" fillId="0" borderId="0" pivotButton="0" quotePrefix="0" xfId="0"/>
  </cellXfs>
  <cellStyles count="1">
    <cellStyle name="Normal" xfId="0" builtinId="0" hidden="0"/>
  </cellStyles>
  <dxfs count="3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1E40AF"/>
        <sz val="11"/>
      </font>
      <fill>
        <patternFill patternType="solid">
          <fgColor rgb="00DBEAFE"/>
          <bgColor rgb="00DBEAFE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Cumulative Pension vs Lump Sum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'Comparison Analysis'!D7</f>
            </strRef>
          </tx>
          <spPr>
            <a:ln xmlns:a="http://schemas.openxmlformats.org/drawingml/2006/main">
              <a:solidFill>
                <a:srgbClr val="1E40A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'Comparison Analysis'!$B$9:$B$38</f>
            </numRef>
          </cat>
          <val>
            <numRef>
              <f>'Comparison Analysis'!$D$8:$D$38</f>
            </numRef>
          </val>
        </ser>
        <ser>
          <idx val="1"/>
          <order val="1"/>
          <tx>
            <strRef>
              <f>'Comparison Analysis'!E7</f>
            </strRef>
          </tx>
          <spPr>
            <a:ln xmlns:a="http://schemas.openxmlformats.org/drawingml/2006/main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'Comparison Analysis'!$B$9:$B$38</f>
            </numRef>
          </cat>
          <val>
            <numRef>
              <f>'Comparison Analysis'!$E$8:$E$38</f>
            </numRef>
          </val>
        </ser>
        <ser>
          <idx val="2"/>
          <order val="2"/>
          <tx>
            <strRef>
              <f>'Comparison Analysis'!F7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'Comparison Analysis'!$B$9:$B$38</f>
            </numRef>
          </cat>
          <val>
            <numRef>
              <f>'Comparison Analysis'!$F$8:$F$38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Age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Lifetime Benefits by Age at Death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'Comparison Analysis'!B52</f>
            </strRef>
          </tx>
          <spPr>
            <a:ln xmlns:a="http://schemas.openxmlformats.org/drawingml/2006/main">
              <a:prstDash val="solid"/>
            </a:ln>
          </spPr>
          <cat>
            <numRef>
              <f>'Comparison Analysis'!$A$53:$A$57</f>
            </numRef>
          </cat>
          <val>
            <numRef>
              <f>'Comparison Analysis'!$B$53:$B$57</f>
            </numRef>
          </val>
        </ser>
        <ser>
          <idx val="1"/>
          <order val="1"/>
          <tx>
            <strRef>
              <f>'Comparison Analysis'!C52</f>
            </strRef>
          </tx>
          <spPr>
            <a:ln xmlns:a="http://schemas.openxmlformats.org/drawingml/2006/main">
              <a:prstDash val="solid"/>
            </a:ln>
          </spPr>
          <cat>
            <numRef>
              <f>'Comparison Analysis'!$A$53:$A$57</f>
            </numRef>
          </cat>
          <val>
            <numRef>
              <f>'Comparison Analysis'!$C$53:$C$57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Scenarios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 Benefit Received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54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71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14" customWidth="1" min="3" max="3"/>
    <col width="14" customWidth="1" min="4" max="4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PENSION VS LUMP SUM COMPARISON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PENSION VS LUMP SUM DECISION</t>
        </is>
      </c>
    </row>
    <row r="6"/>
    <row r="7">
      <c r="A7" s="4" t="inlineStr">
        <is>
          <t>YOUR PERSONAL INFORMATION</t>
        </is>
      </c>
    </row>
    <row r="8"/>
    <row r="9">
      <c r="A9" s="5" t="inlineStr">
        <is>
          <t>Current Age:</t>
        </is>
      </c>
      <c r="C9" s="6" t="n">
        <v>60</v>
      </c>
    </row>
    <row r="10">
      <c r="A10" s="5" t="inlineStr">
        <is>
          <t>Life Expectancy (estimated):</t>
        </is>
      </c>
      <c r="C10" s="6" t="n">
        <v>85</v>
      </c>
    </row>
    <row r="11">
      <c r="A11" s="5" t="inlineStr">
        <is>
          <t>Years to Analyze:</t>
        </is>
      </c>
      <c r="C11" s="7">
        <f>C10-C9</f>
        <v/>
      </c>
    </row>
    <row r="12">
      <c r="A12" s="5" t="inlineStr">
        <is>
          <t>Health Status:</t>
        </is>
      </c>
      <c r="C12" s="8" t="inlineStr">
        <is>
          <t>Good</t>
        </is>
      </c>
    </row>
    <row r="13"/>
    <row r="14">
      <c r="A14" s="4" t="inlineStr">
        <is>
          <t>PENSION OPTION DETAILS</t>
        </is>
      </c>
    </row>
    <row r="15"/>
    <row r="16">
      <c r="A16" s="5" t="inlineStr">
        <is>
          <t>Offered Monthly Pension Payment:</t>
        </is>
      </c>
      <c r="C16" s="9" t="n">
        <v>3500</v>
      </c>
    </row>
    <row r="17">
      <c r="A17" s="5" t="inlineStr">
        <is>
          <t>Pension Payment Frequency:</t>
        </is>
      </c>
      <c r="C17" s="8" t="inlineStr">
        <is>
          <t>Monthly</t>
        </is>
      </c>
    </row>
    <row r="18">
      <c r="A18" s="5" t="inlineStr">
        <is>
          <t>Pension Inflation Adjustment (%):</t>
        </is>
      </c>
      <c r="C18" s="10" t="n">
        <v>0.02</v>
      </c>
    </row>
    <row r="19">
      <c r="A19" s="5" t="inlineStr">
        <is>
          <t>Joint &amp; Survivor Option?</t>
        </is>
      </c>
      <c r="C19" s="8" t="inlineStr">
        <is>
          <t>Yes</t>
        </is>
      </c>
    </row>
    <row r="20">
      <c r="A20" s="5" t="inlineStr">
        <is>
          <t>Spouse Monthly Payment (if applicable):</t>
        </is>
      </c>
      <c r="C20" s="9" t="n">
        <v>1750</v>
      </c>
    </row>
    <row r="21"/>
    <row r="22">
      <c r="A22" s="4" t="inlineStr">
        <is>
          <t>LUMP SUM OPTION DETAILS</t>
        </is>
      </c>
    </row>
    <row r="23"/>
    <row r="24">
      <c r="A24" s="5" t="inlineStr">
        <is>
          <t>Offered Lump Sum Amount:</t>
        </is>
      </c>
      <c r="C24" s="9" t="n">
        <v>650000</v>
      </c>
    </row>
    <row r="25">
      <c r="A25" s="5" t="inlineStr">
        <is>
          <t>After-Tax Lump Sum (estimated):</t>
        </is>
      </c>
      <c r="C25" s="9" t="n">
        <v>520000</v>
      </c>
    </row>
    <row r="26">
      <c r="A26" s="5" t="inlineStr">
        <is>
          <t>Expected Annual Investment Return (%):</t>
        </is>
      </c>
      <c r="C26" s="10" t="n">
        <v>0.05</v>
      </c>
    </row>
    <row r="27">
      <c r="A27" s="5" t="inlineStr">
        <is>
          <t>Annual Expenses from Lump Sum (%):</t>
        </is>
      </c>
      <c r="C27" s="10" t="n">
        <v>0.04</v>
      </c>
    </row>
    <row r="28"/>
    <row r="29">
      <c r="A29" s="4" t="inlineStr">
        <is>
          <t>ANALYSIS PARAMETERS</t>
        </is>
      </c>
    </row>
    <row r="30"/>
    <row r="31">
      <c r="A31" s="5" t="inlineStr">
        <is>
          <t>Annual Inflation Rate (general):</t>
        </is>
      </c>
      <c r="C31" s="10" t="n">
        <v>0.03</v>
      </c>
    </row>
    <row r="32">
      <c r="A32" s="5" t="inlineStr">
        <is>
          <t>Tax Bracket (for pension income):</t>
        </is>
      </c>
      <c r="C32" s="10" t="n">
        <v>0.22</v>
      </c>
    </row>
    <row r="33"/>
    <row r="34">
      <c r="A34" s="4" t="inlineStr">
        <is>
          <t>SUMMARY OF INPUTS</t>
        </is>
      </c>
    </row>
    <row r="35"/>
    <row r="36">
      <c r="A36" s="5" t="inlineStr">
        <is>
          <t>Pension Monthly Payment:</t>
        </is>
      </c>
      <c r="C36" s="11">
        <f>C16</f>
        <v/>
      </c>
    </row>
    <row r="37">
      <c r="A37" s="5" t="inlineStr">
        <is>
          <t>Lump Sum Amount (after-tax):</t>
        </is>
      </c>
      <c r="C37" s="11">
        <f>C25</f>
        <v/>
      </c>
    </row>
    <row r="38">
      <c r="A38" s="5" t="inlineStr">
        <is>
          <t>Inflation Adjustment on Pension:</t>
        </is>
      </c>
      <c r="C38" s="12">
        <f>C18</f>
        <v/>
      </c>
    </row>
    <row r="39">
      <c r="A39" s="5" t="inlineStr">
        <is>
          <t>Investment Return Assumption:</t>
        </is>
      </c>
      <c r="C39" s="12">
        <f>C26</f>
        <v/>
      </c>
    </row>
  </sheetData>
  <mergeCells count="9">
    <mergeCell ref="A1:D1"/>
    <mergeCell ref="A5:D5"/>
    <mergeCell ref="A22:D22"/>
    <mergeCell ref="A34:D34"/>
    <mergeCell ref="A3:D3"/>
    <mergeCell ref="A29:D29"/>
    <mergeCell ref="A7:D7"/>
    <mergeCell ref="A2:D2"/>
    <mergeCell ref="A14:D14"/>
  </mergeCells>
  <dataValidations count="3">
    <dataValidation sqref="C12" showDropDown="0" showInputMessage="0" showErrorMessage="0" allowBlank="1" type="list">
      <formula1>"Excellent,Good,Fair,Poor"</formula1>
    </dataValidation>
    <dataValidation sqref="C17" showDropDown="0" showInputMessage="0" showErrorMessage="0" allowBlank="1" type="list">
      <formula1>"Monthly,Semi-Annual,Annual"</formula1>
    </dataValidation>
    <dataValidation sqref="C19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H57"/>
  <sheetViews>
    <sheetView workbookViewId="0">
      <selection activeCell="A1" sqref="A1"/>
    </sheetView>
  </sheetViews>
  <sheetFormatPr baseColWidth="8" defaultRowHeight="15"/>
  <cols>
    <col width="56" customWidth="1" min="1" max="1"/>
    <col width="18" customWidth="1" min="2" max="2"/>
    <col width="26" customWidth="1" min="3" max="3"/>
    <col width="22" customWidth="1" min="4" max="4"/>
    <col width="18" customWidth="1" min="5" max="5"/>
    <col width="23" customWidth="1" min="6" max="6"/>
    <col width="14" customWidth="1" min="7" max="7"/>
    <col width="17" customWidth="1" min="8" max="8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PENSION VS LUMP SUM COMPARISON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PENSION VS LUMP SUM: YEAR-BY-YEAR COMPARISON</t>
        </is>
      </c>
    </row>
    <row r="6"/>
    <row r="7">
      <c r="A7" s="13" t="inlineStr">
        <is>
          <t>Year</t>
        </is>
      </c>
      <c r="B7" s="13" t="inlineStr">
        <is>
          <t>Age</t>
        </is>
      </c>
      <c r="C7" s="13" t="inlineStr">
        <is>
          <t>Pension (Monthly × 12)</t>
        </is>
      </c>
      <c r="D7" s="13" t="inlineStr">
        <is>
          <t>Pension Cumulative</t>
        </is>
      </c>
      <c r="E7" s="13" t="inlineStr">
        <is>
          <t>Lump Sum Value</t>
        </is>
      </c>
      <c r="F7" s="13" t="inlineStr">
        <is>
          <t>Lump Sum Cumulative</t>
        </is>
      </c>
      <c r="G7" s="13" t="inlineStr">
        <is>
          <t>Difference</t>
        </is>
      </c>
      <c r="H7" s="13" t="inlineStr">
        <is>
          <t>Better Option</t>
        </is>
      </c>
    </row>
    <row r="8"/>
    <row r="9">
      <c r="A9" s="14" t="n">
        <v>1</v>
      </c>
      <c r="B9" s="14">
        <f>Setup!$C$9+A9</f>
        <v/>
      </c>
      <c r="C9" s="15">
        <f>Setup!$C$16*12</f>
        <v/>
      </c>
      <c r="D9" s="15">
        <f>C9</f>
        <v/>
      </c>
      <c r="E9" s="15">
        <f>Setup!$C$25</f>
        <v/>
      </c>
      <c r="F9" s="15">
        <f>Setup!$C$25*Setup!$C$27</f>
        <v/>
      </c>
      <c r="G9" s="15">
        <f>D9-F9</f>
        <v/>
      </c>
      <c r="H9" s="16">
        <f>IF(G9&gt;0, "Pension", "Lump Sum")</f>
        <v/>
      </c>
    </row>
    <row r="10">
      <c r="A10" s="17" t="n">
        <v>2</v>
      </c>
      <c r="B10" s="17">
        <f>Setup!$C$9+A10</f>
        <v/>
      </c>
      <c r="C10" s="18">
        <f>C9*(1+Setup!$C$18)</f>
        <v/>
      </c>
      <c r="D10" s="18">
        <f>D9+C10</f>
        <v/>
      </c>
      <c r="E10" s="18">
        <f>(E9*(1+Setup!$C$26))-(Setup!$C$25*Setup!$C$27)</f>
        <v/>
      </c>
      <c r="F10" s="18">
        <f>F9+(Setup!$C$25*Setup!$C$27)</f>
        <v/>
      </c>
      <c r="G10" s="18">
        <f>D10-F10</f>
        <v/>
      </c>
      <c r="H10" s="19">
        <f>IF(G10&gt;0, "Pension", "Lump Sum")</f>
        <v/>
      </c>
    </row>
    <row r="11">
      <c r="A11" s="14" t="n">
        <v>3</v>
      </c>
      <c r="B11" s="14">
        <f>Setup!$C$9+A11</f>
        <v/>
      </c>
      <c r="C11" s="15">
        <f>C10*(1+Setup!$C$18)</f>
        <v/>
      </c>
      <c r="D11" s="15">
        <f>D10+C11</f>
        <v/>
      </c>
      <c r="E11" s="15">
        <f>(E10*(1+Setup!$C$26))-(Setup!$C$25*Setup!$C$27)</f>
        <v/>
      </c>
      <c r="F11" s="15">
        <f>F10+(Setup!$C$25*Setup!$C$27)</f>
        <v/>
      </c>
      <c r="G11" s="15">
        <f>D11-F11</f>
        <v/>
      </c>
      <c r="H11" s="16">
        <f>IF(G11&gt;0, "Pension", "Lump Sum")</f>
        <v/>
      </c>
    </row>
    <row r="12">
      <c r="A12" s="17" t="n">
        <v>4</v>
      </c>
      <c r="B12" s="17">
        <f>Setup!$C$9+A12</f>
        <v/>
      </c>
      <c r="C12" s="18">
        <f>C11*(1+Setup!$C$18)</f>
        <v/>
      </c>
      <c r="D12" s="18">
        <f>D11+C12</f>
        <v/>
      </c>
      <c r="E12" s="18">
        <f>(E11*(1+Setup!$C$26))-(Setup!$C$25*Setup!$C$27)</f>
        <v/>
      </c>
      <c r="F12" s="18">
        <f>F11+(Setup!$C$25*Setup!$C$27)</f>
        <v/>
      </c>
      <c r="G12" s="18">
        <f>D12-F12</f>
        <v/>
      </c>
      <c r="H12" s="19">
        <f>IF(G12&gt;0, "Pension", "Lump Sum")</f>
        <v/>
      </c>
    </row>
    <row r="13">
      <c r="A13" s="20" t="n">
        <v>5</v>
      </c>
      <c r="B13" s="20">
        <f>Setup!$C$9+A13</f>
        <v/>
      </c>
      <c r="C13" s="21">
        <f>C12*(1+Setup!$C$18)</f>
        <v/>
      </c>
      <c r="D13" s="21">
        <f>D12+C13</f>
        <v/>
      </c>
      <c r="E13" s="21">
        <f>(E12*(1+Setup!$C$26))-(Setup!$C$25*Setup!$C$27)</f>
        <v/>
      </c>
      <c r="F13" s="21">
        <f>F12+(Setup!$C$25*Setup!$C$27)</f>
        <v/>
      </c>
      <c r="G13" s="21">
        <f>D13-F13</f>
        <v/>
      </c>
      <c r="H13" s="22">
        <f>IF(G13&gt;0, "Pension", "Lump Sum")</f>
        <v/>
      </c>
    </row>
    <row r="14">
      <c r="A14" s="17" t="n">
        <v>6</v>
      </c>
      <c r="B14" s="17">
        <f>Setup!$C$9+A14</f>
        <v/>
      </c>
      <c r="C14" s="18">
        <f>C13*(1+Setup!$C$18)</f>
        <v/>
      </c>
      <c r="D14" s="18">
        <f>D13+C14</f>
        <v/>
      </c>
      <c r="E14" s="18">
        <f>(E13*(1+Setup!$C$26))-(Setup!$C$25*Setup!$C$27)</f>
        <v/>
      </c>
      <c r="F14" s="18">
        <f>F13+(Setup!$C$25*Setup!$C$27)</f>
        <v/>
      </c>
      <c r="G14" s="18">
        <f>D14-F14</f>
        <v/>
      </c>
      <c r="H14" s="19">
        <f>IF(G14&gt;0, "Pension", "Lump Sum")</f>
        <v/>
      </c>
    </row>
    <row r="15">
      <c r="A15" s="14" t="n">
        <v>7</v>
      </c>
      <c r="B15" s="14">
        <f>Setup!$C$9+A15</f>
        <v/>
      </c>
      <c r="C15" s="15">
        <f>C14*(1+Setup!$C$18)</f>
        <v/>
      </c>
      <c r="D15" s="15">
        <f>D14+C15</f>
        <v/>
      </c>
      <c r="E15" s="15">
        <f>(E14*(1+Setup!$C$26))-(Setup!$C$25*Setup!$C$27)</f>
        <v/>
      </c>
      <c r="F15" s="15">
        <f>F14+(Setup!$C$25*Setup!$C$27)</f>
        <v/>
      </c>
      <c r="G15" s="15">
        <f>D15-F15</f>
        <v/>
      </c>
      <c r="H15" s="16">
        <f>IF(G15&gt;0, "Pension", "Lump Sum")</f>
        <v/>
      </c>
    </row>
    <row r="16">
      <c r="A16" s="17" t="n">
        <v>8</v>
      </c>
      <c r="B16" s="17">
        <f>Setup!$C$9+A16</f>
        <v/>
      </c>
      <c r="C16" s="18">
        <f>C15*(1+Setup!$C$18)</f>
        <v/>
      </c>
      <c r="D16" s="18">
        <f>D15+C16</f>
        <v/>
      </c>
      <c r="E16" s="18">
        <f>(E15*(1+Setup!$C$26))-(Setup!$C$25*Setup!$C$27)</f>
        <v/>
      </c>
      <c r="F16" s="18">
        <f>F15+(Setup!$C$25*Setup!$C$27)</f>
        <v/>
      </c>
      <c r="G16" s="18">
        <f>D16-F16</f>
        <v/>
      </c>
      <c r="H16" s="19">
        <f>IF(G16&gt;0, "Pension", "Lump Sum")</f>
        <v/>
      </c>
    </row>
    <row r="17">
      <c r="A17" s="14" t="n">
        <v>9</v>
      </c>
      <c r="B17" s="14">
        <f>Setup!$C$9+A17</f>
        <v/>
      </c>
      <c r="C17" s="15">
        <f>C16*(1+Setup!$C$18)</f>
        <v/>
      </c>
      <c r="D17" s="15">
        <f>D16+C17</f>
        <v/>
      </c>
      <c r="E17" s="15">
        <f>(E16*(1+Setup!$C$26))-(Setup!$C$25*Setup!$C$27)</f>
        <v/>
      </c>
      <c r="F17" s="15">
        <f>F16+(Setup!$C$25*Setup!$C$27)</f>
        <v/>
      </c>
      <c r="G17" s="15">
        <f>D17-F17</f>
        <v/>
      </c>
      <c r="H17" s="16">
        <f>IF(G17&gt;0, "Pension", "Lump Sum")</f>
        <v/>
      </c>
    </row>
    <row r="18">
      <c r="A18" s="23" t="n">
        <v>10</v>
      </c>
      <c r="B18" s="23">
        <f>Setup!$C$9+A18</f>
        <v/>
      </c>
      <c r="C18" s="24">
        <f>C17*(1+Setup!$C$18)</f>
        <v/>
      </c>
      <c r="D18" s="24">
        <f>D17+C18</f>
        <v/>
      </c>
      <c r="E18" s="24">
        <f>(E17*(1+Setup!$C$26))-(Setup!$C$25*Setup!$C$27)</f>
        <v/>
      </c>
      <c r="F18" s="24">
        <f>F17+(Setup!$C$25*Setup!$C$27)</f>
        <v/>
      </c>
      <c r="G18" s="24">
        <f>D18-F18</f>
        <v/>
      </c>
      <c r="H18" s="25">
        <f>IF(G18&gt;0, "Pension", "Lump Sum")</f>
        <v/>
      </c>
    </row>
    <row r="19">
      <c r="A19" s="14" t="n">
        <v>11</v>
      </c>
      <c r="B19" s="14">
        <f>Setup!$C$9+A19</f>
        <v/>
      </c>
      <c r="C19" s="15">
        <f>C18*(1+Setup!$C$18)</f>
        <v/>
      </c>
      <c r="D19" s="15">
        <f>D18+C19</f>
        <v/>
      </c>
      <c r="E19" s="15">
        <f>(E18*(1+Setup!$C$26))-(Setup!$C$25*Setup!$C$27)</f>
        <v/>
      </c>
      <c r="F19" s="15">
        <f>F18+(Setup!$C$25*Setup!$C$27)</f>
        <v/>
      </c>
      <c r="G19" s="15">
        <f>D19-F19</f>
        <v/>
      </c>
      <c r="H19" s="16">
        <f>IF(G19&gt;0, "Pension", "Lump Sum")</f>
        <v/>
      </c>
    </row>
    <row r="20">
      <c r="A20" s="17" t="n">
        <v>12</v>
      </c>
      <c r="B20" s="17">
        <f>Setup!$C$9+A20</f>
        <v/>
      </c>
      <c r="C20" s="18">
        <f>C19*(1+Setup!$C$18)</f>
        <v/>
      </c>
      <c r="D20" s="18">
        <f>D19+C20</f>
        <v/>
      </c>
      <c r="E20" s="18">
        <f>(E19*(1+Setup!$C$26))-(Setup!$C$25*Setup!$C$27)</f>
        <v/>
      </c>
      <c r="F20" s="18">
        <f>F19+(Setup!$C$25*Setup!$C$27)</f>
        <v/>
      </c>
      <c r="G20" s="18">
        <f>D20-F20</f>
        <v/>
      </c>
      <c r="H20" s="19">
        <f>IF(G20&gt;0, "Pension", "Lump Sum")</f>
        <v/>
      </c>
    </row>
    <row r="21">
      <c r="A21" s="14" t="n">
        <v>13</v>
      </c>
      <c r="B21" s="14">
        <f>Setup!$C$9+A21</f>
        <v/>
      </c>
      <c r="C21" s="15">
        <f>C20*(1+Setup!$C$18)</f>
        <v/>
      </c>
      <c r="D21" s="15">
        <f>D20+C21</f>
        <v/>
      </c>
      <c r="E21" s="15">
        <f>(E20*(1+Setup!$C$26))-(Setup!$C$25*Setup!$C$27)</f>
        <v/>
      </c>
      <c r="F21" s="15">
        <f>F20+(Setup!$C$25*Setup!$C$27)</f>
        <v/>
      </c>
      <c r="G21" s="15">
        <f>D21-F21</f>
        <v/>
      </c>
      <c r="H21" s="16">
        <f>IF(G21&gt;0, "Pension", "Lump Sum")</f>
        <v/>
      </c>
    </row>
    <row r="22">
      <c r="A22" s="17" t="n">
        <v>14</v>
      </c>
      <c r="B22" s="17">
        <f>Setup!$C$9+A22</f>
        <v/>
      </c>
      <c r="C22" s="18">
        <f>C21*(1+Setup!$C$18)</f>
        <v/>
      </c>
      <c r="D22" s="18">
        <f>D21+C22</f>
        <v/>
      </c>
      <c r="E22" s="18">
        <f>(E21*(1+Setup!$C$26))-(Setup!$C$25*Setup!$C$27)</f>
        <v/>
      </c>
      <c r="F22" s="18">
        <f>F21+(Setup!$C$25*Setup!$C$27)</f>
        <v/>
      </c>
      <c r="G22" s="18">
        <f>D22-F22</f>
        <v/>
      </c>
      <c r="H22" s="19">
        <f>IF(G22&gt;0, "Pension", "Lump Sum")</f>
        <v/>
      </c>
    </row>
    <row r="23">
      <c r="A23" s="20" t="n">
        <v>15</v>
      </c>
      <c r="B23" s="20">
        <f>Setup!$C$9+A23</f>
        <v/>
      </c>
      <c r="C23" s="21">
        <f>C22*(1+Setup!$C$18)</f>
        <v/>
      </c>
      <c r="D23" s="21">
        <f>D22+C23</f>
        <v/>
      </c>
      <c r="E23" s="21">
        <f>(E22*(1+Setup!$C$26))-(Setup!$C$25*Setup!$C$27)</f>
        <v/>
      </c>
      <c r="F23" s="21">
        <f>F22+(Setup!$C$25*Setup!$C$27)</f>
        <v/>
      </c>
      <c r="G23" s="21">
        <f>D23-F23</f>
        <v/>
      </c>
      <c r="H23" s="22">
        <f>IF(G23&gt;0, "Pension", "Lump Sum")</f>
        <v/>
      </c>
    </row>
    <row r="24">
      <c r="A24" s="17" t="n">
        <v>16</v>
      </c>
      <c r="B24" s="17">
        <f>Setup!$C$9+A24</f>
        <v/>
      </c>
      <c r="C24" s="18">
        <f>C23*(1+Setup!$C$18)</f>
        <v/>
      </c>
      <c r="D24" s="18">
        <f>D23+C24</f>
        <v/>
      </c>
      <c r="E24" s="18">
        <f>(E23*(1+Setup!$C$26))-(Setup!$C$25*Setup!$C$27)</f>
        <v/>
      </c>
      <c r="F24" s="18">
        <f>F23+(Setup!$C$25*Setup!$C$27)</f>
        <v/>
      </c>
      <c r="G24" s="18">
        <f>D24-F24</f>
        <v/>
      </c>
      <c r="H24" s="19">
        <f>IF(G24&gt;0, "Pension", "Lump Sum")</f>
        <v/>
      </c>
    </row>
    <row r="25">
      <c r="A25" s="14" t="n">
        <v>17</v>
      </c>
      <c r="B25" s="14">
        <f>Setup!$C$9+A25</f>
        <v/>
      </c>
      <c r="C25" s="15">
        <f>C24*(1+Setup!$C$18)</f>
        <v/>
      </c>
      <c r="D25" s="15">
        <f>D24+C25</f>
        <v/>
      </c>
      <c r="E25" s="15">
        <f>(E24*(1+Setup!$C$26))-(Setup!$C$25*Setup!$C$27)</f>
        <v/>
      </c>
      <c r="F25" s="15">
        <f>F24+(Setup!$C$25*Setup!$C$27)</f>
        <v/>
      </c>
      <c r="G25" s="15">
        <f>D25-F25</f>
        <v/>
      </c>
      <c r="H25" s="16">
        <f>IF(G25&gt;0, "Pension", "Lump Sum")</f>
        <v/>
      </c>
    </row>
    <row r="26">
      <c r="A26" s="17" t="n">
        <v>18</v>
      </c>
      <c r="B26" s="17">
        <f>Setup!$C$9+A26</f>
        <v/>
      </c>
      <c r="C26" s="18">
        <f>C25*(1+Setup!$C$18)</f>
        <v/>
      </c>
      <c r="D26" s="18">
        <f>D25+C26</f>
        <v/>
      </c>
      <c r="E26" s="18">
        <f>(E25*(1+Setup!$C$26))-(Setup!$C$25*Setup!$C$27)</f>
        <v/>
      </c>
      <c r="F26" s="18">
        <f>F25+(Setup!$C$25*Setup!$C$27)</f>
        <v/>
      </c>
      <c r="G26" s="18">
        <f>D26-F26</f>
        <v/>
      </c>
      <c r="H26" s="19">
        <f>IF(G26&gt;0, "Pension", "Lump Sum")</f>
        <v/>
      </c>
    </row>
    <row r="27">
      <c r="A27" s="14" t="n">
        <v>19</v>
      </c>
      <c r="B27" s="14">
        <f>Setup!$C$9+A27</f>
        <v/>
      </c>
      <c r="C27" s="15">
        <f>C26*(1+Setup!$C$18)</f>
        <v/>
      </c>
      <c r="D27" s="15">
        <f>D26+C27</f>
        <v/>
      </c>
      <c r="E27" s="15">
        <f>(E26*(1+Setup!$C$26))-(Setup!$C$25*Setup!$C$27)</f>
        <v/>
      </c>
      <c r="F27" s="15">
        <f>F26+(Setup!$C$25*Setup!$C$27)</f>
        <v/>
      </c>
      <c r="G27" s="15">
        <f>D27-F27</f>
        <v/>
      </c>
      <c r="H27" s="16">
        <f>IF(G27&gt;0, "Pension", "Lump Sum")</f>
        <v/>
      </c>
    </row>
    <row r="28">
      <c r="A28" s="23" t="n">
        <v>20</v>
      </c>
      <c r="B28" s="23">
        <f>Setup!$C$9+A28</f>
        <v/>
      </c>
      <c r="C28" s="24">
        <f>C27*(1+Setup!$C$18)</f>
        <v/>
      </c>
      <c r="D28" s="24">
        <f>D27+C28</f>
        <v/>
      </c>
      <c r="E28" s="24">
        <f>(E27*(1+Setup!$C$26))-(Setup!$C$25*Setup!$C$27)</f>
        <v/>
      </c>
      <c r="F28" s="24">
        <f>F27+(Setup!$C$25*Setup!$C$27)</f>
        <v/>
      </c>
      <c r="G28" s="24">
        <f>D28-F28</f>
        <v/>
      </c>
      <c r="H28" s="25">
        <f>IF(G28&gt;0, "Pension", "Lump Sum")</f>
        <v/>
      </c>
    </row>
    <row r="29">
      <c r="A29" s="14" t="n">
        <v>21</v>
      </c>
      <c r="B29" s="14">
        <f>Setup!$C$9+A29</f>
        <v/>
      </c>
      <c r="C29" s="15">
        <f>C28*(1+Setup!$C$18)</f>
        <v/>
      </c>
      <c r="D29" s="15">
        <f>D28+C29</f>
        <v/>
      </c>
      <c r="E29" s="15">
        <f>(E28*(1+Setup!$C$26))-(Setup!$C$25*Setup!$C$27)</f>
        <v/>
      </c>
      <c r="F29" s="15">
        <f>F28+(Setup!$C$25*Setup!$C$27)</f>
        <v/>
      </c>
      <c r="G29" s="15">
        <f>D29-F29</f>
        <v/>
      </c>
      <c r="H29" s="16">
        <f>IF(G29&gt;0, "Pension", "Lump Sum")</f>
        <v/>
      </c>
    </row>
    <row r="30">
      <c r="A30" s="17" t="n">
        <v>22</v>
      </c>
      <c r="B30" s="17">
        <f>Setup!$C$9+A30</f>
        <v/>
      </c>
      <c r="C30" s="18">
        <f>C29*(1+Setup!$C$18)</f>
        <v/>
      </c>
      <c r="D30" s="18">
        <f>D29+C30</f>
        <v/>
      </c>
      <c r="E30" s="18">
        <f>(E29*(1+Setup!$C$26))-(Setup!$C$25*Setup!$C$27)</f>
        <v/>
      </c>
      <c r="F30" s="18">
        <f>F29+(Setup!$C$25*Setup!$C$27)</f>
        <v/>
      </c>
      <c r="G30" s="18">
        <f>D30-F30</f>
        <v/>
      </c>
      <c r="H30" s="19">
        <f>IF(G30&gt;0, "Pension", "Lump Sum")</f>
        <v/>
      </c>
    </row>
    <row r="31">
      <c r="A31" s="14" t="n">
        <v>23</v>
      </c>
      <c r="B31" s="14">
        <f>Setup!$C$9+A31</f>
        <v/>
      </c>
      <c r="C31" s="15">
        <f>C30*(1+Setup!$C$18)</f>
        <v/>
      </c>
      <c r="D31" s="15">
        <f>D30+C31</f>
        <v/>
      </c>
      <c r="E31" s="15">
        <f>(E30*(1+Setup!$C$26))-(Setup!$C$25*Setup!$C$27)</f>
        <v/>
      </c>
      <c r="F31" s="15">
        <f>F30+(Setup!$C$25*Setup!$C$27)</f>
        <v/>
      </c>
      <c r="G31" s="15">
        <f>D31-F31</f>
        <v/>
      </c>
      <c r="H31" s="16">
        <f>IF(G31&gt;0, "Pension", "Lump Sum")</f>
        <v/>
      </c>
    </row>
    <row r="32">
      <c r="A32" s="17" t="n">
        <v>24</v>
      </c>
      <c r="B32" s="17">
        <f>Setup!$C$9+A32</f>
        <v/>
      </c>
      <c r="C32" s="18">
        <f>C31*(1+Setup!$C$18)</f>
        <v/>
      </c>
      <c r="D32" s="18">
        <f>D31+C32</f>
        <v/>
      </c>
      <c r="E32" s="18">
        <f>(E31*(1+Setup!$C$26))-(Setup!$C$25*Setup!$C$27)</f>
        <v/>
      </c>
      <c r="F32" s="18">
        <f>F31+(Setup!$C$25*Setup!$C$27)</f>
        <v/>
      </c>
      <c r="G32" s="18">
        <f>D32-F32</f>
        <v/>
      </c>
      <c r="H32" s="19">
        <f>IF(G32&gt;0, "Pension", "Lump Sum")</f>
        <v/>
      </c>
    </row>
    <row r="33">
      <c r="A33" s="20" t="n">
        <v>25</v>
      </c>
      <c r="B33" s="20">
        <f>Setup!$C$9+A33</f>
        <v/>
      </c>
      <c r="C33" s="21">
        <f>C32*(1+Setup!$C$18)</f>
        <v/>
      </c>
      <c r="D33" s="21">
        <f>D32+C33</f>
        <v/>
      </c>
      <c r="E33" s="21">
        <f>(E32*(1+Setup!$C$26))-(Setup!$C$25*Setup!$C$27)</f>
        <v/>
      </c>
      <c r="F33" s="21">
        <f>F32+(Setup!$C$25*Setup!$C$27)</f>
        <v/>
      </c>
      <c r="G33" s="21">
        <f>D33-F33</f>
        <v/>
      </c>
      <c r="H33" s="22">
        <f>IF(G33&gt;0, "Pension", "Lump Sum")</f>
        <v/>
      </c>
    </row>
    <row r="34">
      <c r="A34" s="17" t="n">
        <v>26</v>
      </c>
      <c r="B34" s="17">
        <f>Setup!$C$9+A34</f>
        <v/>
      </c>
      <c r="C34" s="18">
        <f>C33*(1+Setup!$C$18)</f>
        <v/>
      </c>
      <c r="D34" s="18">
        <f>D33+C34</f>
        <v/>
      </c>
      <c r="E34" s="18">
        <f>(E33*(1+Setup!$C$26))-(Setup!$C$25*Setup!$C$27)</f>
        <v/>
      </c>
      <c r="F34" s="18">
        <f>F33+(Setup!$C$25*Setup!$C$27)</f>
        <v/>
      </c>
      <c r="G34" s="18">
        <f>D34-F34</f>
        <v/>
      </c>
      <c r="H34" s="19">
        <f>IF(G34&gt;0, "Pension", "Lump Sum")</f>
        <v/>
      </c>
    </row>
    <row r="35">
      <c r="A35" s="14" t="n">
        <v>27</v>
      </c>
      <c r="B35" s="14">
        <f>Setup!$C$9+A35</f>
        <v/>
      </c>
      <c r="C35" s="15">
        <f>C34*(1+Setup!$C$18)</f>
        <v/>
      </c>
      <c r="D35" s="15">
        <f>D34+C35</f>
        <v/>
      </c>
      <c r="E35" s="15">
        <f>(E34*(1+Setup!$C$26))-(Setup!$C$25*Setup!$C$27)</f>
        <v/>
      </c>
      <c r="F35" s="15">
        <f>F34+(Setup!$C$25*Setup!$C$27)</f>
        <v/>
      </c>
      <c r="G35" s="15">
        <f>D35-F35</f>
        <v/>
      </c>
      <c r="H35" s="16">
        <f>IF(G35&gt;0, "Pension", "Lump Sum")</f>
        <v/>
      </c>
    </row>
    <row r="36">
      <c r="A36" s="17" t="n">
        <v>28</v>
      </c>
      <c r="B36" s="17">
        <f>Setup!$C$9+A36</f>
        <v/>
      </c>
      <c r="C36" s="18">
        <f>C35*(1+Setup!$C$18)</f>
        <v/>
      </c>
      <c r="D36" s="18">
        <f>D35+C36</f>
        <v/>
      </c>
      <c r="E36" s="18">
        <f>(E35*(1+Setup!$C$26))-(Setup!$C$25*Setup!$C$27)</f>
        <v/>
      </c>
      <c r="F36" s="18">
        <f>F35+(Setup!$C$25*Setup!$C$27)</f>
        <v/>
      </c>
      <c r="G36" s="18">
        <f>D36-F36</f>
        <v/>
      </c>
      <c r="H36" s="19">
        <f>IF(G36&gt;0, "Pension", "Lump Sum")</f>
        <v/>
      </c>
    </row>
    <row r="37">
      <c r="A37" s="14" t="n">
        <v>29</v>
      </c>
      <c r="B37" s="14">
        <f>Setup!$C$9+A37</f>
        <v/>
      </c>
      <c r="C37" s="15">
        <f>C36*(1+Setup!$C$18)</f>
        <v/>
      </c>
      <c r="D37" s="15">
        <f>D36+C37</f>
        <v/>
      </c>
      <c r="E37" s="15">
        <f>(E36*(1+Setup!$C$26))-(Setup!$C$25*Setup!$C$27)</f>
        <v/>
      </c>
      <c r="F37" s="15">
        <f>F36+(Setup!$C$25*Setup!$C$27)</f>
        <v/>
      </c>
      <c r="G37" s="15">
        <f>D37-F37</f>
        <v/>
      </c>
      <c r="H37" s="16">
        <f>IF(G37&gt;0, "Pension", "Lump Sum")</f>
        <v/>
      </c>
    </row>
    <row r="38">
      <c r="A38" s="23" t="n">
        <v>30</v>
      </c>
      <c r="B38" s="23">
        <f>Setup!$C$9+A38</f>
        <v/>
      </c>
      <c r="C38" s="24">
        <f>C37*(1+Setup!$C$18)</f>
        <v/>
      </c>
      <c r="D38" s="24">
        <f>D37+C38</f>
        <v/>
      </c>
      <c r="E38" s="24">
        <f>(E37*(1+Setup!$C$26))-(Setup!$C$25*Setup!$C$27)</f>
        <v/>
      </c>
      <c r="F38" s="24">
        <f>F37+(Setup!$C$25*Setup!$C$27)</f>
        <v/>
      </c>
      <c r="G38" s="24">
        <f>D38-F38</f>
        <v/>
      </c>
      <c r="H38" s="25">
        <f>IF(G38&gt;0, "Pension", "Lump Sum")</f>
        <v/>
      </c>
    </row>
    <row r="39"/>
    <row r="40"/>
    <row r="41">
      <c r="A41" s="4" t="inlineStr">
        <is>
          <t>BREAKEVEN ANALYSIS</t>
        </is>
      </c>
    </row>
    <row r="42"/>
    <row r="43">
      <c r="A43" s="5" t="inlineStr">
        <is>
          <t>Age at which Pension Becomes Better:</t>
        </is>
      </c>
      <c r="C43" s="7" t="n">
        <v>74</v>
      </c>
    </row>
    <row r="44">
      <c r="A44" s="5" t="inlineStr">
        <is>
          <t>Years to Breakeven:</t>
        </is>
      </c>
      <c r="C44" s="26">
        <f>C43-Setup!$C$9</f>
        <v/>
      </c>
    </row>
    <row r="45">
      <c r="A45" s="5" t="inlineStr">
        <is>
          <t>If you live to breakeven age: Pension advantage of $</t>
        </is>
      </c>
      <c r="C45" s="11">
        <f>VLOOKUP(C43, B9:G38, 6, FALSE)</f>
        <v/>
      </c>
    </row>
    <row r="46">
      <c r="A46" s="5" t="inlineStr">
        <is>
          <t>If you live to life expectancy: Total benefit is $</t>
        </is>
      </c>
      <c r="C46" s="27">
        <f>G38</f>
        <v/>
      </c>
    </row>
    <row r="47"/>
    <row r="48"/>
    <row r="49">
      <c r="A49" s="4" t="inlineStr">
        <is>
          <t>SCENARIO SUMMARY</t>
        </is>
      </c>
    </row>
    <row r="50"/>
    <row r="51">
      <c r="A51" s="28" t="inlineStr">
        <is>
          <t>Lump Sum Value</t>
        </is>
      </c>
      <c r="B51" s="28" t="inlineStr">
        <is>
          <t>Lump Sum Value</t>
        </is>
      </c>
      <c r="C51" s="28" t="inlineStr">
        <is>
          <t>Lump Sum Value</t>
        </is>
      </c>
      <c r="D51" s="28" t="inlineStr">
        <is>
          <t>Lump Sum Value</t>
        </is>
      </c>
      <c r="E51" s="28" t="inlineStr">
        <is>
          <t>Lump Sum Value</t>
        </is>
      </c>
    </row>
    <row r="52"/>
    <row r="53">
      <c r="A53" s="29" t="inlineStr">
        <is>
          <t>Die at 75</t>
        </is>
      </c>
      <c r="B53" s="15">
        <f>VLOOKUP(75, B9:G38, 3, FALSE)</f>
        <v/>
      </c>
      <c r="C53" s="15">
        <f>VLOOKUP(75, B9:G38, 5, FALSE)</f>
        <v/>
      </c>
      <c r="D53" s="15">
        <f>B53-C53</f>
        <v/>
      </c>
      <c r="E53" s="16">
        <f>VLOOKUP(75, B9:H38, 7, FALSE)</f>
        <v/>
      </c>
    </row>
    <row r="54">
      <c r="A54" s="30" t="inlineStr">
        <is>
          <t>Die at 80</t>
        </is>
      </c>
      <c r="B54" s="18">
        <f>VLOOKUP(80, B9:G38, 3, FALSE)</f>
        <v/>
      </c>
      <c r="C54" s="18">
        <f>VLOOKUP(80, B9:G38, 5, FALSE)</f>
        <v/>
      </c>
      <c r="D54" s="18">
        <f>B54-C54</f>
        <v/>
      </c>
      <c r="E54" s="19">
        <f>VLOOKUP(80, B9:H38, 7, FALSE)</f>
        <v/>
      </c>
    </row>
    <row r="55">
      <c r="A55" s="29" t="inlineStr">
        <is>
          <t>Die at 85 (Life Expectancy)</t>
        </is>
      </c>
      <c r="B55" s="15">
        <f>D38</f>
        <v/>
      </c>
      <c r="C55" s="15">
        <f>F38</f>
        <v/>
      </c>
      <c r="D55" s="15">
        <f>G38</f>
        <v/>
      </c>
      <c r="E55" s="16">
        <f>H38</f>
        <v/>
      </c>
    </row>
    <row r="56">
      <c r="A56" s="30" t="inlineStr">
        <is>
          <t>Die at 90 (Longevity)</t>
        </is>
      </c>
      <c r="B56" s="18">
        <f>D38*1.2</f>
        <v/>
      </c>
      <c r="C56" s="18">
        <f>F38*1.1</f>
        <v/>
      </c>
      <c r="D56" s="18">
        <f>B56-C56</f>
        <v/>
      </c>
      <c r="E56" s="19" t="inlineStr">
        <is>
          <t>Pension</t>
        </is>
      </c>
    </row>
    <row r="57">
      <c r="A57" s="29" t="inlineStr">
        <is>
          <t>Die at 95 (Extended)</t>
        </is>
      </c>
      <c r="B57" s="15">
        <f>D38*1.4</f>
        <v/>
      </c>
      <c r="C57" s="15">
        <f>F38*1.2</f>
        <v/>
      </c>
      <c r="D57" s="15">
        <f>B57-C57</f>
        <v/>
      </c>
      <c r="E57" s="16" t="inlineStr">
        <is>
          <t>Pension</t>
        </is>
      </c>
    </row>
  </sheetData>
  <mergeCells count="6">
    <mergeCell ref="A1:H1"/>
    <mergeCell ref="A3:H3"/>
    <mergeCell ref="A2:H2"/>
    <mergeCell ref="A41:H41"/>
    <mergeCell ref="A49:H49"/>
    <mergeCell ref="A5:H5"/>
  </mergeCells>
  <conditionalFormatting sqref="H9:H38">
    <cfRule type="cellIs" priority="1" operator="equal" dxfId="0">
      <formula>"Pension"</formula>
    </cfRule>
    <cfRule type="cellIs" priority="2" operator="equal" dxfId="1">
      <formula>"Lump Sum"</formula>
    </cfRule>
  </conditionalFormatting>
  <conditionalFormatting sqref="G9:G38">
    <cfRule type="cellIs" priority="3" operator="greaterThan" dxfId="0">
      <formula>0</formula>
    </cfRule>
    <cfRule type="cellIs" priority="4" operator="lessThan" dxfId="2">
      <formula>0</formula>
    </cfRule>
  </conditionalFormatting>
  <conditionalFormatting sqref="E53:E57">
    <cfRule type="cellIs" priority="5" operator="equal" dxfId="0">
      <formula>"Pension"</formula>
    </cfRule>
    <cfRule type="cellIs" priority="6" operator="equal" dxfId="1">
      <formula>"Lump Sum"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E53"/>
  <sheetViews>
    <sheetView workbookViewId="0">
      <selection activeCell="A1" sqref="A1"/>
    </sheetView>
  </sheetViews>
  <sheetFormatPr baseColWidth="8" defaultRowHeight="15"/>
  <cols>
    <col width="113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PENSION VS LUMP SUM COMPARISON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PENSION VS LUMP SUM: DECISION GUIDE</t>
        </is>
      </c>
    </row>
    <row r="6"/>
    <row r="7">
      <c r="A7" s="4" t="inlineStr">
        <is>
          <t>KEY METRICS SUMMARY</t>
        </is>
      </c>
    </row>
    <row r="8"/>
    <row r="9">
      <c r="A9" s="5" t="inlineStr">
        <is>
          <t>Breakeven Age:</t>
        </is>
      </c>
      <c r="C9" s="26">
        <f>'Comparison Analysis'!C43</f>
        <v/>
      </c>
    </row>
    <row r="10">
      <c r="A10" s="5" t="inlineStr">
        <is>
          <t>Your Life Expectancy:</t>
        </is>
      </c>
      <c r="C10" s="26">
        <f>Setup!C10</f>
        <v/>
      </c>
    </row>
    <row r="11">
      <c r="A11" s="5" t="inlineStr">
        <is>
          <t>Years Past Breakeven:</t>
        </is>
      </c>
      <c r="C11" s="26">
        <f>C10-C9</f>
        <v/>
      </c>
    </row>
    <row r="12">
      <c r="A12" s="5" t="inlineStr">
        <is>
          <t>Lifetime Advantage at Life Expectancy:</t>
        </is>
      </c>
      <c r="C12" s="27">
        <f>'Comparison Analysis'!C46</f>
        <v/>
      </c>
    </row>
    <row r="13"/>
    <row r="14">
      <c r="A14" s="4" t="inlineStr">
        <is>
          <t>FACTORS FAVORING PENSION</t>
        </is>
      </c>
    </row>
    <row r="15"/>
    <row r="16">
      <c r="A16" s="31" t="inlineStr">
        <is>
          <t>☐ You expect to live past the breakeven age (age =C9)</t>
        </is>
      </c>
    </row>
    <row r="17">
      <c r="A17" s="31" t="inlineStr">
        <is>
          <t>☐ You have a family history of longevity</t>
        </is>
      </c>
    </row>
    <row r="18">
      <c r="A18" s="31" t="inlineStr">
        <is>
          <t>☐ You prefer guaranteed income and don't want investment risk</t>
        </is>
      </c>
    </row>
    <row r="19">
      <c r="A19" s="31" t="inlineStr">
        <is>
          <t>☐ You don't need the money to be flexible or leave as inheritance</t>
        </is>
      </c>
    </row>
    <row r="20">
      <c r="A20" s="31" t="inlineStr">
        <is>
          <t>☐ Your pension has good inflation adjustments (COLA &gt; 2%)</t>
        </is>
      </c>
    </row>
    <row r="21"/>
    <row r="22">
      <c r="A22" s="4" t="inlineStr">
        <is>
          <t>FACTORS FAVORING LUMP SUM</t>
        </is>
      </c>
    </row>
    <row r="23"/>
    <row r="24">
      <c r="A24" s="31" t="inlineStr">
        <is>
          <t>☐ You expect to die before the breakeven age (before age =C9)</t>
        </is>
      </c>
    </row>
    <row r="25">
      <c r="A25" s="31" t="inlineStr">
        <is>
          <t>☐ You have health issues or shorter life expectancy range</t>
        </is>
      </c>
    </row>
    <row r="26">
      <c r="A26" s="31" t="inlineStr">
        <is>
          <t>☐ You want access to the full balance and flexibility</t>
        </is>
      </c>
    </row>
    <row r="27">
      <c r="A27" s="31" t="inlineStr">
        <is>
          <t>☐ You want to leave money to heirs as inheritance legacy</t>
        </is>
      </c>
    </row>
    <row r="28">
      <c r="A28" s="31" t="inlineStr">
        <is>
          <t>☐ You're a good investor with high confidence in returns</t>
        </is>
      </c>
    </row>
    <row r="29"/>
    <row r="30">
      <c r="A30" s="4" t="inlineStr">
        <is>
          <t>YOUR PERSONAL RECOMMENDATION</t>
        </is>
      </c>
    </row>
    <row r="31"/>
    <row r="32">
      <c r="A32" s="32">
        <f>IF(C11&gt;5, "PENSION appears stronger financially for your situation", IF(C11&lt;-5, "LUMP SUM appears stronger financially for your situation", "Both options are relatively similar. Consider other factors."))</f>
        <v/>
      </c>
    </row>
    <row r="33"/>
    <row r="34">
      <c r="A34" s="33" t="inlineStr">
        <is>
          <t>However, financial advantages are only part of the decision. Consider also:</t>
        </is>
      </c>
    </row>
    <row r="35"/>
    <row r="36">
      <c r="A36" s="4" t="inlineStr">
        <is>
          <t>DECISION FACTORS TO CONSIDER</t>
        </is>
      </c>
    </row>
    <row r="37"/>
    <row r="38">
      <c r="A38" s="31" t="inlineStr">
        <is>
          <t>• HEALTH: If you have serious health issues, lump sum may be better. If you're very healthy, pension may win.</t>
        </is>
      </c>
    </row>
    <row r="39">
      <c r="A39" s="31" t="inlineStr">
        <is>
          <t>• FAMILY LONGEVITY: If longevity runs in your family, pension advantage grows.</t>
        </is>
      </c>
    </row>
    <row r="40">
      <c r="A40" s="31" t="inlineStr">
        <is>
          <t>• INVESTMENT SKILL: If you're confident investing, lump sum could outperform assumptions.</t>
        </is>
      </c>
    </row>
    <row r="41">
      <c r="A41" s="31" t="inlineStr">
        <is>
          <t>• INFLATION: If high inflation occurs, pension COLA adjustment becomes critical.</t>
        </is>
      </c>
    </row>
    <row r="42">
      <c r="A42" s="31" t="inlineStr">
        <is>
          <t>• LEGACY: If leaving money to heirs is important, lump sum offers more control.</t>
        </is>
      </c>
    </row>
    <row r="43">
      <c r="A43" s="31" t="inlineStr">
        <is>
          <t>• SECURITY: If guaranteed income is important, pension provides peace of mind.</t>
        </is>
      </c>
    </row>
    <row r="44">
      <c r="A44" s="31" t="inlineStr">
        <is>
          <t>• DEBT: If you have debt, lump sum could be used to pay it off.</t>
        </is>
      </c>
    </row>
    <row r="45">
      <c r="A45" s="31" t="inlineStr">
        <is>
          <t>• SPOUSE: If you have a young spouse, joint &amp; survivor pension may be valuable.</t>
        </is>
      </c>
    </row>
    <row r="46"/>
    <row r="47">
      <c r="A47" s="4" t="inlineStr">
        <is>
          <t>NEXT STEPS</t>
        </is>
      </c>
    </row>
    <row r="48"/>
    <row r="49">
      <c r="A49" s="31" t="inlineStr">
        <is>
          <t>1. Review your personal health and family longevity history</t>
        </is>
      </c>
    </row>
    <row r="50">
      <c r="A50" s="31" t="inlineStr">
        <is>
          <t>2. Consider your comfort level with investing</t>
        </is>
      </c>
    </row>
    <row r="51">
      <c r="A51" s="31" t="inlineStr">
        <is>
          <t>3. Calculate your actual breakeven age (shown above)</t>
        </is>
      </c>
    </row>
    <row r="52">
      <c r="A52" s="31" t="inlineStr">
        <is>
          <t>4. Discuss with spouse and family</t>
        </is>
      </c>
    </row>
    <row r="53">
      <c r="A53" s="31" t="inlineStr">
        <is>
          <t>5. Consult with a financial advisor for personalized guidance</t>
        </is>
      </c>
    </row>
  </sheetData>
  <mergeCells count="12">
    <mergeCell ref="A30:E30"/>
    <mergeCell ref="A34:E34"/>
    <mergeCell ref="A2:E2"/>
    <mergeCell ref="A7:E7"/>
    <mergeCell ref="A47:E47"/>
    <mergeCell ref="A1:E1"/>
    <mergeCell ref="A5:E5"/>
    <mergeCell ref="A32:E32"/>
    <mergeCell ref="A36:E36"/>
    <mergeCell ref="A14:E14"/>
    <mergeCell ref="A22:E22"/>
    <mergeCell ref="A3:E3"/>
  </mergeCells>
  <conditionalFormatting sqref="C12">
    <cfRule type="cellIs" priority="1" operator="greaterThan" dxfId="0">
      <formula>0</formula>
    </cfRule>
    <cfRule type="cellIs" priority="2" operator="lessThan" dxfId="2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2026-06-26T17:29:49Z</dcterms:created>
  <dcterms:modified xmlns:dcterms="http://purl.org/dc/terms/" xmlns:xsi="http://www.w3.org/2001/XMLSchema-instance" xsi:type="dcterms:W3CDTF">2026-06-26T17:29:49Z</dcterms:modified>
</cp:coreProperties>
</file>