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Loan Details" sheetId="1" state="visible" r:id="rId1"/>
    <sheet xmlns:r="http://schemas.openxmlformats.org/officeDocument/2006/relationships" name="Payment Schedule" sheetId="2" state="visible" r:id="rId2"/>
    <sheet xmlns:r="http://schemas.openxmlformats.org/officeDocument/2006/relationships" name="Prepayment Analysis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4">
    <numFmt numFmtId="164" formatCode="&quot;$&quot;#,##0.00"/>
    <numFmt numFmtId="165" formatCode="0.000%"/>
    <numFmt numFmtId="166" formatCode="yyyy-mm-dd"/>
    <numFmt numFmtId="167" formatCode="0.0"/>
  </numFmts>
  <fonts count="10">
    <font>
      <name val="Calibri"/>
      <family val="2"/>
      <color theme="1"/>
      <sz val="11"/>
      <scheme val="minor"/>
    </font>
    <font>
      <name val="Arial"/>
      <b val="1"/>
      <color rgb="001E40AF"/>
      <sz val="12"/>
      <u val="single"/>
    </font>
    <font>
      <name val="Arial"/>
      <b val="1"/>
      <color rgb="001E40AF"/>
      <sz val="16"/>
    </font>
    <font>
      <name val="Arial"/>
      <i val="1"/>
      <color rgb="0010B981"/>
      <sz val="10"/>
    </font>
    <font>
      <name val="Arial"/>
      <b val="1"/>
      <color rgb="00FFFFFF"/>
    </font>
    <font>
      <name val="Arial"/>
      <b val="1"/>
      <sz val="11"/>
    </font>
    <font>
      <name val="Arial"/>
      <b val="1"/>
      <sz val="12"/>
    </font>
    <font>
      <name val="Arial"/>
      <b val="1"/>
      <color rgb="00FFFFFF"/>
      <sz val="12"/>
    </font>
    <font>
      <name val="Arial"/>
      <i val="1"/>
      <sz val="10"/>
    </font>
    <font>
      <name val="Arial"/>
      <b val="1"/>
      <color rgb="00059669"/>
    </font>
  </fonts>
  <fills count="6">
    <fill>
      <patternFill/>
    </fill>
    <fill>
      <patternFill patternType="gray125"/>
    </fill>
    <fill>
      <patternFill patternType="solid">
        <fgColor rgb="001E40AF"/>
        <bgColor rgb="001E40AF"/>
      </patternFill>
    </fill>
    <fill>
      <patternFill patternType="solid">
        <fgColor rgb="0010B981"/>
        <bgColor rgb="0010B981"/>
      </patternFill>
    </fill>
    <fill>
      <patternFill patternType="solid">
        <fgColor rgb="00EF4444"/>
        <bgColor rgb="00EF4444"/>
      </patternFill>
    </fill>
    <fill>
      <patternFill patternType="solid">
        <fgColor rgb="00F3F4F6"/>
        <bgColor rgb="00F3F4F6"/>
      </patternFill>
    </fill>
  </fills>
  <borders count="2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</borders>
  <cellStyleXfs count="1">
    <xf numFmtId="0" fontId="0" fillId="0" borderId="0"/>
  </cellStyleXfs>
  <cellXfs count="41">
    <xf numFmtId="0" fontId="0" fillId="0" borderId="0" pivotButton="0" quotePrefix="0" xfId="0"/>
    <xf numFmtId="0" fontId="1" fillId="0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 vertical="center"/>
    </xf>
    <xf numFmtId="0" fontId="3" fillId="0" borderId="0" applyAlignment="1" pivotButton="0" quotePrefix="0" xfId="0">
      <alignment horizontal="center" vertical="center"/>
    </xf>
    <xf numFmtId="0" fontId="4" fillId="2" borderId="0" applyAlignment="1" pivotButton="0" quotePrefix="0" xfId="0">
      <alignment horizontal="left" vertical="center"/>
    </xf>
    <xf numFmtId="0" fontId="5" fillId="0" borderId="0" pivotButton="0" quotePrefix="0" xfId="0"/>
    <xf numFmtId="164" fontId="0" fillId="0" borderId="1" pivotButton="0" quotePrefix="0" xfId="0"/>
    <xf numFmtId="165" fontId="0" fillId="0" borderId="1" pivotButton="0" quotePrefix="0" xfId="0"/>
    <xf numFmtId="1" fontId="0" fillId="0" borderId="1" pivotButton="0" quotePrefix="0" xfId="0"/>
    <xf numFmtId="166" fontId="0" fillId="0" borderId="1" pivotButton="0" quotePrefix="0" xfId="0"/>
    <xf numFmtId="0" fontId="0" fillId="0" borderId="1" pivotButton="0" quotePrefix="0" xfId="0"/>
    <xf numFmtId="10" fontId="0" fillId="0" borderId="0" pivotButton="0" quotePrefix="0" xfId="0"/>
    <xf numFmtId="165" fontId="5" fillId="0" borderId="0" pivotButton="0" quotePrefix="0" xfId="0"/>
    <xf numFmtId="164" fontId="5" fillId="3" borderId="0" pivotButton="0" quotePrefix="0" xfId="0"/>
    <xf numFmtId="164" fontId="0" fillId="0" borderId="0" pivotButton="0" quotePrefix="0" xfId="0"/>
    <xf numFmtId="164" fontId="5" fillId="0" borderId="0" pivotButton="0" quotePrefix="0" xfId="0"/>
    <xf numFmtId="0" fontId="6" fillId="0" borderId="0" pivotButton="0" quotePrefix="0" xfId="0"/>
    <xf numFmtId="164" fontId="7" fillId="2" borderId="0" pivotButton="0" quotePrefix="0" xfId="0"/>
    <xf numFmtId="164" fontId="4" fillId="4" borderId="0" pivotButton="0" quotePrefix="0" xfId="0"/>
    <xf numFmtId="10" fontId="5" fillId="0" borderId="0" pivotButton="0" quotePrefix="0" xfId="0"/>
    <xf numFmtId="0" fontId="5" fillId="0" borderId="0" applyAlignment="1" pivotButton="0" quotePrefix="0" xfId="0">
      <alignment horizontal="center" vertical="center"/>
    </xf>
    <xf numFmtId="0" fontId="5" fillId="5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center" vertical="center"/>
    </xf>
    <xf numFmtId="0" fontId="0" fillId="5" borderId="1" applyAlignment="1" pivotButton="0" quotePrefix="0" xfId="0">
      <alignment horizontal="center" vertical="center"/>
    </xf>
    <xf numFmtId="166" fontId="0" fillId="5" borderId="1" pivotButton="0" quotePrefix="0" xfId="0"/>
    <xf numFmtId="164" fontId="0" fillId="5" borderId="1" pivotButton="0" quotePrefix="0" xfId="0"/>
    <xf numFmtId="166" fontId="5" fillId="5" borderId="1" pivotButton="0" quotePrefix="0" xfId="0"/>
    <xf numFmtId="164" fontId="5" fillId="5" borderId="1" pivotButton="0" quotePrefix="0" xfId="0"/>
    <xf numFmtId="164" fontId="4" fillId="3" borderId="0" pivotButton="0" quotePrefix="0" xfId="0"/>
    <xf numFmtId="0" fontId="8" fillId="0" borderId="0" pivotButton="0" quotePrefix="0" xfId="0"/>
    <xf numFmtId="0" fontId="0" fillId="5" borderId="1" pivotButton="0" quotePrefix="0" xfId="0"/>
    <xf numFmtId="167" fontId="0" fillId="5" borderId="1" pivotButton="0" quotePrefix="0" xfId="0"/>
    <xf numFmtId="164" fontId="9" fillId="5" borderId="1" pivotButton="0" quotePrefix="0" xfId="0"/>
    <xf numFmtId="167" fontId="0" fillId="0" borderId="1" pivotButton="0" quotePrefix="0" xfId="0"/>
    <xf numFmtId="164" fontId="9" fillId="0" borderId="1" pivotButton="0" quotePrefix="0" xfId="0"/>
    <xf numFmtId="166" fontId="0" fillId="0" borderId="1" applyAlignment="1" pivotButton="0" quotePrefix="0" xfId="0">
      <alignment horizontal="center" vertical="center"/>
    </xf>
    <xf numFmtId="164" fontId="0" fillId="0" borderId="1" applyAlignment="1" pivotButton="0" quotePrefix="0" xfId="0">
      <alignment horizontal="center" vertical="center"/>
    </xf>
    <xf numFmtId="166" fontId="0" fillId="5" borderId="1" applyAlignment="1" pivotButton="0" quotePrefix="0" xfId="0">
      <alignment horizontal="center" vertical="center"/>
    </xf>
    <xf numFmtId="164" fontId="0" fillId="5" borderId="1" applyAlignment="1" pivotButton="0" quotePrefix="0" xfId="0">
      <alignment horizontal="center" vertical="center"/>
    </xf>
    <xf numFmtId="167" fontId="5" fillId="0" borderId="0" pivotButton="0" quotePrefix="0" xfId="0"/>
    <xf numFmtId="167" fontId="4" fillId="3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style val="13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Loan Balance Over Time: Prepayment Scenarios (First 60 Months)</a:t>
            </a:r>
          </a:p>
        </rich>
      </tx>
    </title>
    <plotArea>
      <lineChart>
        <grouping val="standard"/>
        <ser>
          <idx val="0"/>
          <order val="0"/>
          <tx>
            <v>Standard Balance</v>
          </tx>
          <spPr>
            <a:ln xmlns:a="http://schemas.openxmlformats.org/drawingml/2006/main" w="25000">
              <a:solidFill>
                <a:srgbClr val="1E40AF"/>
              </a:solidFill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val>
            <numRef>
              <f>'Payment Schedule'!$G$9:$G$69</f>
            </numRef>
          </val>
        </ser>
        <ser>
          <idx val="1"/>
          <order val="1"/>
          <tx>
            <v>Balance w/ Prepayment</v>
          </tx>
          <spPr>
            <a:ln xmlns:a="http://schemas.openxmlformats.org/drawingml/2006/main" w="25000">
              <a:solidFill>
                <a:srgbClr val="10B981"/>
              </a:solidFill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val>
            <numRef>
              <f>'Prepayment Analysis'!$H$28:$H$88</f>
            </numRef>
          </val>
        </ser>
        <axId val="10"/>
        <axId val="100"/>
      </line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Payment Number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Remaining Balance ($)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Total Interest Paid by Scenario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'Prepayment Analysis'!E17</f>
            </strRef>
          </tx>
          <spPr>
            <a:ln xmlns:a="http://schemas.openxmlformats.org/drawingml/2006/main">
              <a:prstDash val="solid"/>
            </a:ln>
          </spPr>
          <cat>
            <numRef>
              <f>'Prepayment Analysis'!$A$18:$A$22</f>
            </numRef>
          </cat>
          <val>
            <numRef>
              <f>'Prepayment Analysis'!$E$18:$E$22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Total Interest ($)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/Relationships>
</file>

<file path=xl/drawings/drawing1.xml><?xml version="1.0" encoding="utf-8"?>
<wsDr xmlns="http://schemas.openxmlformats.org/drawingml/2006/spreadsheetDrawing">
  <oneCellAnchor>
    <from>
      <col>0</col>
      <colOff>0</colOff>
      <row>110</row>
      <rowOff>0</rowOff>
    </from>
    <ext cx="6480000" cy="288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0</col>
      <colOff>0</colOff>
      <row>128</row>
      <rowOff>0</rowOff>
    </from>
    <ext cx="6480000" cy="288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https://finatune.com/" TargetMode="External" Id="rId1"/></Relationships>
</file>

<file path=xl/worksheets/_rels/sheet2.xml.rels><Relationships xmlns="http://schemas.openxmlformats.org/package/2006/relationships"><Relationship Type="http://schemas.openxmlformats.org/officeDocument/2006/relationships/hyperlink" Target="https://finatune.com/" TargetMode="External" Id="rId1"/></Relationships>
</file>

<file path=xl/worksheets/_rels/sheet3.xml.rels><Relationships xmlns="http://schemas.openxmlformats.org/package/2006/relationships"><Relationship Type="http://schemas.openxmlformats.org/officeDocument/2006/relationships/hyperlink" Target="https://finatune.com/" TargetMode="External" Id="rId1"/><Relationship Type="http://schemas.openxmlformats.org/officeDocument/2006/relationships/drawing" Target="/xl/drawings/drawing1.xml" Id="rId2"/></Relationships>
</file>

<file path=xl/worksheets/sheet1.xml><?xml version="1.0" encoding="utf-8"?>
<worksheet xmlns="http://schemas.openxmlformats.org/spreadsheetml/2006/main">
  <sheetPr>
    <tabColor rgb="001E40AF"/>
    <outlinePr summaryBelow="1" summaryRight="1"/>
    <pageSetUpPr/>
  </sheetPr>
  <dimension ref="A1:F54"/>
  <sheetViews>
    <sheetView workbookViewId="0">
      <selection activeCell="A1" sqref="A1"/>
    </sheetView>
  </sheetViews>
  <sheetFormatPr baseColWidth="8" defaultRowHeight="15"/>
  <cols>
    <col width="3" customWidth="1" min="1" max="1"/>
    <col width="45" customWidth="1" min="2" max="2"/>
    <col width="25" customWidth="1" min="3" max="3"/>
    <col width="20" customWidth="1" min="4" max="4"/>
  </cols>
  <sheetData>
    <row r="1">
      <c r="A1" s="1" t="inlineStr">
        <is>
          <t>FINATUNE — finatune.com</t>
        </is>
      </c>
    </row>
    <row r="2">
      <c r="A2" s="2" t="inlineStr">
        <is>
          <t>MORTGAGE AMORTIZATION SCHEDULE</t>
        </is>
      </c>
    </row>
    <row r="3">
      <c r="A3" s="3" t="inlineStr">
        <is>
          <t>Fine-tune your finances. Grow your fortune.</t>
        </is>
      </c>
    </row>
    <row r="5">
      <c r="A5" s="4" t="inlineStr">
        <is>
          <t>MORTGAGE LOAN INFORMATION</t>
        </is>
      </c>
    </row>
    <row r="7">
      <c r="A7" s="4" t="inlineStr">
        <is>
          <t>LOAN BASICS</t>
        </is>
      </c>
    </row>
    <row r="9">
      <c r="B9" s="5" t="inlineStr">
        <is>
          <t>Loan Amount (Principal):</t>
        </is>
      </c>
      <c r="C9" s="6" t="n">
        <v>300000</v>
      </c>
    </row>
    <row r="10">
      <c r="B10" s="5" t="inlineStr">
        <is>
          <t>Annual Interest Rate (%):</t>
        </is>
      </c>
      <c r="C10" s="7" t="n">
        <v>6.5</v>
      </c>
    </row>
    <row r="11">
      <c r="B11" s="5" t="inlineStr">
        <is>
          <t>Loan Term (years):</t>
        </is>
      </c>
      <c r="C11" s="8" t="n">
        <v>30</v>
      </c>
    </row>
    <row r="12">
      <c r="B12" s="5" t="inlineStr">
        <is>
          <t>Loan Start Date:</t>
        </is>
      </c>
      <c r="C12" s="9" t="inlineStr">
        <is>
          <t>2026-01-01</t>
        </is>
      </c>
    </row>
    <row r="14">
      <c r="A14" s="4" t="inlineStr">
        <is>
          <t>LOAN TYPE</t>
        </is>
      </c>
    </row>
    <row r="16">
      <c r="B16" s="5" t="inlineStr">
        <is>
          <t>Fixed or Adjustable Rate?</t>
        </is>
      </c>
      <c r="C16" s="10" t="inlineStr">
        <is>
          <t>Fixed</t>
        </is>
      </c>
    </row>
    <row r="17">
      <c r="B17" s="5" t="inlineStr">
        <is>
          <t>If ARM, adjustment schedule:</t>
        </is>
      </c>
      <c r="C17" s="10" t="inlineStr"/>
    </row>
    <row r="19">
      <c r="A19" s="4" t="inlineStr">
        <is>
          <t>PROPERTY INFORMATION (OPTIONAL)</t>
        </is>
      </c>
    </row>
    <row r="21">
      <c r="B21" s="5" t="inlineStr">
        <is>
          <t>Property Address:</t>
        </is>
      </c>
      <c r="C21" s="10" t="inlineStr">
        <is>
          <t>123 Finance Way</t>
        </is>
      </c>
    </row>
    <row r="22">
      <c r="B22" s="5" t="inlineStr">
        <is>
          <t>Home Purchase Price:</t>
        </is>
      </c>
      <c r="C22" s="6" t="n">
        <v>375000</v>
      </c>
    </row>
    <row r="23">
      <c r="B23" s="5" t="inlineStr">
        <is>
          <t>Down Payment Amount:</t>
        </is>
      </c>
      <c r="C23" s="6" t="n">
        <v>75000</v>
      </c>
    </row>
    <row r="24">
      <c r="B24" s="5" t="inlineStr">
        <is>
          <t>Loan-to-Value (LTV):</t>
        </is>
      </c>
      <c r="C24" s="11">
        <f>C9/(C9+C23)</f>
        <v/>
      </c>
    </row>
    <row r="26">
      <c r="A26" s="4" t="inlineStr">
        <is>
          <t>CALCULATED PAYMENT INFORMATION</t>
        </is>
      </c>
    </row>
    <row r="28">
      <c r="B28" s="5" t="inlineStr">
        <is>
          <t>Monthly Interest Rate (%):</t>
        </is>
      </c>
      <c r="C28" s="12">
        <f>C10/12/100</f>
        <v/>
      </c>
    </row>
    <row r="29">
      <c r="B29" s="5" t="inlineStr">
        <is>
          <t>Total Number of Payments:</t>
        </is>
      </c>
      <c r="C29" s="5">
        <f>C11*12</f>
        <v/>
      </c>
    </row>
    <row r="30">
      <c r="B30" s="5" t="inlineStr">
        <is>
          <t>Monthly Mortgage Payment (P&amp;I):</t>
        </is>
      </c>
      <c r="C30" s="13">
        <f>PMT(C10/12/100, C29, -C9)</f>
        <v/>
      </c>
    </row>
    <row r="32">
      <c r="A32" s="4" t="inlineStr">
        <is>
          <t>ADDITIONAL MONTHLY COSTS</t>
        </is>
      </c>
    </row>
    <row r="34">
      <c r="B34" s="5" t="inlineStr">
        <is>
          <t>Property Tax (annual):</t>
        </is>
      </c>
      <c r="C34" s="6" t="n">
        <v>3600</v>
      </c>
    </row>
    <row r="35">
      <c r="B35" s="5" t="inlineStr">
        <is>
          <t>Property Tax (monthly):</t>
        </is>
      </c>
      <c r="C35" s="14">
        <f>C34/12</f>
        <v/>
      </c>
    </row>
    <row r="36">
      <c r="B36" s="5" t="inlineStr">
        <is>
          <t>Homeowners Insurance (annual):</t>
        </is>
      </c>
      <c r="C36" s="6" t="n">
        <v>1200</v>
      </c>
    </row>
    <row r="37">
      <c r="B37" s="5" t="inlineStr">
        <is>
          <t>Homeowners Insurance (monthly):</t>
        </is>
      </c>
      <c r="C37" s="14">
        <f>C36/12</f>
        <v/>
      </c>
    </row>
    <row r="38">
      <c r="B38" s="5" t="inlineStr">
        <is>
          <t>PMI - Private Mortgage Insurance (monthly):</t>
        </is>
      </c>
      <c r="C38" s="6" t="n">
        <v>0</v>
      </c>
    </row>
    <row r="39">
      <c r="B39" s="5" t="inlineStr">
        <is>
          <t>HOA Fees (monthly):</t>
        </is>
      </c>
      <c r="C39" s="6" t="n">
        <v>250</v>
      </c>
    </row>
    <row r="41">
      <c r="A41" s="4" t="inlineStr">
        <is>
          <t>TOTAL MONTHLY HOUSING PAYMENT</t>
        </is>
      </c>
    </row>
    <row r="43">
      <c r="B43" t="inlineStr">
        <is>
          <t>Principal &amp; Interest:</t>
        </is>
      </c>
      <c r="C43" s="15">
        <f>C30</f>
        <v/>
      </c>
    </row>
    <row r="44">
      <c r="B44" t="inlineStr">
        <is>
          <t>Property Tax:</t>
        </is>
      </c>
      <c r="C44" s="14">
        <f>C35</f>
        <v/>
      </c>
    </row>
    <row r="45">
      <c r="B45" t="inlineStr">
        <is>
          <t>Insurance:</t>
        </is>
      </c>
      <c r="C45" s="14">
        <f>C37</f>
        <v/>
      </c>
    </row>
    <row r="46">
      <c r="B46" t="inlineStr">
        <is>
          <t>PMI:</t>
        </is>
      </c>
      <c r="C46" s="14">
        <f>C38</f>
        <v/>
      </c>
    </row>
    <row r="47">
      <c r="B47" t="inlineStr">
        <is>
          <t>HOA Fees:</t>
        </is>
      </c>
      <c r="C47" s="14">
        <f>C39</f>
        <v/>
      </c>
    </row>
    <row r="48">
      <c r="B48" s="16" t="inlineStr">
        <is>
          <t>TOTAL MONTHLY PAYMENT:</t>
        </is>
      </c>
      <c r="C48" s="17">
        <f>SUM(C43:C47)</f>
        <v/>
      </c>
    </row>
    <row r="50">
      <c r="A50" s="4" t="inlineStr">
        <is>
          <t>AMORTIZATION SUMMARY</t>
        </is>
      </c>
    </row>
    <row r="52">
      <c r="B52" t="inlineStr">
        <is>
          <t>Total Amount Paid Over Life of Loan:</t>
        </is>
      </c>
      <c r="C52" s="15">
        <f>C30*C29</f>
        <v/>
      </c>
    </row>
    <row r="53">
      <c r="B53" t="inlineStr">
        <is>
          <t>Total Interest Paid:</t>
        </is>
      </c>
      <c r="C53" s="18">
        <f>C52-C9</f>
        <v/>
      </c>
    </row>
    <row r="54">
      <c r="B54" t="inlineStr">
        <is>
          <t>Interest as % of Loan Amount:</t>
        </is>
      </c>
      <c r="C54" s="19">
        <f>C53/C9</f>
        <v/>
      </c>
    </row>
  </sheetData>
  <mergeCells count="11">
    <mergeCell ref="A2:F2"/>
    <mergeCell ref="A5:D5"/>
    <mergeCell ref="A50:D50"/>
    <mergeCell ref="A1:F1"/>
    <mergeCell ref="A26:D26"/>
    <mergeCell ref="A7:D7"/>
    <mergeCell ref="A41:D41"/>
    <mergeCell ref="A19:D19"/>
    <mergeCell ref="A3:F3"/>
    <mergeCell ref="A32:D32"/>
    <mergeCell ref="A14:D14"/>
  </mergeCells>
  <dataValidations count="1">
    <dataValidation sqref="C16" showDropDown="0" showInputMessage="0" showErrorMessage="0" allowBlank="1" type="list">
      <formula1>"Fixed,ARM"</formula1>
    </dataValidation>
  </dataValidations>
  <hyperlinks>
    <hyperlink xmlns:r="http://schemas.openxmlformats.org/officeDocument/2006/relationships" ref="A1" r:id="rId1"/>
  </hyperlink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10B981"/>
    <outlinePr summaryBelow="1" summaryRight="1"/>
    <pageSetUpPr/>
  </sheetPr>
  <dimension ref="A1:H376"/>
  <sheetViews>
    <sheetView workbookViewId="0">
      <selection activeCell="A1" sqref="A1"/>
    </sheetView>
  </sheetViews>
  <sheetFormatPr baseColWidth="8" defaultRowHeight="15"/>
  <cols>
    <col width="12" customWidth="1" min="1" max="1"/>
    <col width="15" customWidth="1" min="2" max="2"/>
    <col width="18" customWidth="1" min="3" max="3"/>
    <col width="18" customWidth="1" min="4" max="4"/>
    <col width="18" customWidth="1" min="5" max="5"/>
    <col width="18" customWidth="1" min="6" max="6"/>
    <col width="18" customWidth="1" min="7" max="7"/>
    <col width="20" customWidth="1" min="8" max="8"/>
  </cols>
  <sheetData>
    <row r="1">
      <c r="A1" s="1" t="inlineStr">
        <is>
          <t>FINATUNE — finatune.com</t>
        </is>
      </c>
    </row>
    <row r="2">
      <c r="A2" s="2" t="inlineStr">
        <is>
          <t>MORTGAGE AMORTIZATION SCHEDULE</t>
        </is>
      </c>
    </row>
    <row r="3">
      <c r="A3" s="3" t="inlineStr">
        <is>
          <t>Fine-tune your finances. Grow your fortune.</t>
        </is>
      </c>
    </row>
    <row r="5">
      <c r="A5" s="4" t="inlineStr">
        <is>
          <t>COMPLETE MORTGAGE AMORTIZATION SCHEDULE</t>
        </is>
      </c>
    </row>
    <row r="6">
      <c r="A6" s="20">
        <f>"Loan Amount: $" &amp; TEXT('Loan Details'!C9, "#,##0") &amp; " | Interest Rate: " &amp; TEXT('Loan Details'!C10, "0.00") &amp; "% | Term: " &amp; 'Loan Details'!C11 &amp; " years"</f>
        <v/>
      </c>
    </row>
    <row r="8">
      <c r="A8" s="21" t="inlineStr">
        <is>
          <t>Payment #</t>
        </is>
      </c>
      <c r="B8" s="21" t="inlineStr">
        <is>
          <t>Payment Date</t>
        </is>
      </c>
      <c r="C8" s="21" t="inlineStr">
        <is>
          <t>Beginning Balance</t>
        </is>
      </c>
      <c r="D8" s="21" t="inlineStr">
        <is>
          <t>Payment Amount</t>
        </is>
      </c>
      <c r="E8" s="21" t="inlineStr">
        <is>
          <t>Principal</t>
        </is>
      </c>
      <c r="F8" s="21" t="inlineStr">
        <is>
          <t>Interest</t>
        </is>
      </c>
      <c r="G8" s="21" t="inlineStr">
        <is>
          <t>Ending Balance</t>
        </is>
      </c>
      <c r="H8" s="21" t="inlineStr">
        <is>
          <t>Total Paid</t>
        </is>
      </c>
    </row>
    <row r="10">
      <c r="A10" s="22" t="n">
        <v>1</v>
      </c>
      <c r="B10" s="9">
        <f>EDATE('Loan Details'!$C$12, A10-1)</f>
        <v/>
      </c>
      <c r="C10" s="6">
        <f>'Loan Details'!$C$9</f>
        <v/>
      </c>
      <c r="D10" s="6">
        <f>IF(C10&gt;0, MIN('Loan Details'!$C$30, C10 + C10*'Loan Details'!$C$10/1200), 0)</f>
        <v/>
      </c>
      <c r="E10" s="6">
        <f>IF(C10&gt;0, C10*'Loan Details'!$C$10/1200, 0)</f>
        <v/>
      </c>
      <c r="F10" s="6">
        <f>IF(C10&gt;0, D10-E10, 0)</f>
        <v/>
      </c>
      <c r="G10" s="6">
        <f>IF(C10&gt;0, C10-F10, 0)</f>
        <v/>
      </c>
      <c r="H10" s="6">
        <f>D10</f>
        <v/>
      </c>
    </row>
    <row r="11">
      <c r="A11" s="23" t="n">
        <v>2</v>
      </c>
      <c r="B11" s="24">
        <f>EDATE('Loan Details'!$C$12, A11-1)</f>
        <v/>
      </c>
      <c r="C11" s="25">
        <f>G10</f>
        <v/>
      </c>
      <c r="D11" s="25">
        <f>IF(C11&gt;0, MIN('Loan Details'!$C$30, C11 + C11*'Loan Details'!$C$10/1200), 0)</f>
        <v/>
      </c>
      <c r="E11" s="25">
        <f>IF(C11&gt;0, C11*'Loan Details'!$C$10/1200, 0)</f>
        <v/>
      </c>
      <c r="F11" s="25">
        <f>IF(C11&gt;0, D11-E11, 0)</f>
        <v/>
      </c>
      <c r="G11" s="25">
        <f>IF(C11&gt;0, C11-F11, 0)</f>
        <v/>
      </c>
      <c r="H11" s="25">
        <f>H10+D11</f>
        <v/>
      </c>
    </row>
    <row r="12">
      <c r="A12" s="22" t="n">
        <v>3</v>
      </c>
      <c r="B12" s="9">
        <f>EDATE('Loan Details'!$C$12, A12-1)</f>
        <v/>
      </c>
      <c r="C12" s="6">
        <f>G11</f>
        <v/>
      </c>
      <c r="D12" s="6">
        <f>IF(C12&gt;0, MIN('Loan Details'!$C$30, C12 + C12*'Loan Details'!$C$10/1200), 0)</f>
        <v/>
      </c>
      <c r="E12" s="6">
        <f>IF(C12&gt;0, C12*'Loan Details'!$C$10/1200, 0)</f>
        <v/>
      </c>
      <c r="F12" s="6">
        <f>IF(C12&gt;0, D12-E12, 0)</f>
        <v/>
      </c>
      <c r="G12" s="6">
        <f>IF(C12&gt;0, C12-F12, 0)</f>
        <v/>
      </c>
      <c r="H12" s="6">
        <f>H11+D12</f>
        <v/>
      </c>
    </row>
    <row r="13">
      <c r="A13" s="23" t="n">
        <v>4</v>
      </c>
      <c r="B13" s="24">
        <f>EDATE('Loan Details'!$C$12, A13-1)</f>
        <v/>
      </c>
      <c r="C13" s="25">
        <f>G12</f>
        <v/>
      </c>
      <c r="D13" s="25">
        <f>IF(C13&gt;0, MIN('Loan Details'!$C$30, C13 + C13*'Loan Details'!$C$10/1200), 0)</f>
        <v/>
      </c>
      <c r="E13" s="25">
        <f>IF(C13&gt;0, C13*'Loan Details'!$C$10/1200, 0)</f>
        <v/>
      </c>
      <c r="F13" s="25">
        <f>IF(C13&gt;0, D13-E13, 0)</f>
        <v/>
      </c>
      <c r="G13" s="25">
        <f>IF(C13&gt;0, C13-F13, 0)</f>
        <v/>
      </c>
      <c r="H13" s="25">
        <f>H12+D13</f>
        <v/>
      </c>
    </row>
    <row r="14">
      <c r="A14" s="22" t="n">
        <v>5</v>
      </c>
      <c r="B14" s="9">
        <f>EDATE('Loan Details'!$C$12, A14-1)</f>
        <v/>
      </c>
      <c r="C14" s="6">
        <f>G13</f>
        <v/>
      </c>
      <c r="D14" s="6">
        <f>IF(C14&gt;0, MIN('Loan Details'!$C$30, C14 + C14*'Loan Details'!$C$10/1200), 0)</f>
        <v/>
      </c>
      <c r="E14" s="6">
        <f>IF(C14&gt;0, C14*'Loan Details'!$C$10/1200, 0)</f>
        <v/>
      </c>
      <c r="F14" s="6">
        <f>IF(C14&gt;0, D14-E14, 0)</f>
        <v/>
      </c>
      <c r="G14" s="6">
        <f>IF(C14&gt;0, C14-F14, 0)</f>
        <v/>
      </c>
      <c r="H14" s="6">
        <f>H13+D14</f>
        <v/>
      </c>
    </row>
    <row r="15">
      <c r="A15" s="23" t="n">
        <v>6</v>
      </c>
      <c r="B15" s="24">
        <f>EDATE('Loan Details'!$C$12, A15-1)</f>
        <v/>
      </c>
      <c r="C15" s="25">
        <f>G14</f>
        <v/>
      </c>
      <c r="D15" s="25">
        <f>IF(C15&gt;0, MIN('Loan Details'!$C$30, C15 + C15*'Loan Details'!$C$10/1200), 0)</f>
        <v/>
      </c>
      <c r="E15" s="25">
        <f>IF(C15&gt;0, C15*'Loan Details'!$C$10/1200, 0)</f>
        <v/>
      </c>
      <c r="F15" s="25">
        <f>IF(C15&gt;0, D15-E15, 0)</f>
        <v/>
      </c>
      <c r="G15" s="25">
        <f>IF(C15&gt;0, C15-F15, 0)</f>
        <v/>
      </c>
      <c r="H15" s="25">
        <f>H14+D15</f>
        <v/>
      </c>
    </row>
    <row r="16">
      <c r="A16" s="22" t="n">
        <v>7</v>
      </c>
      <c r="B16" s="9">
        <f>EDATE('Loan Details'!$C$12, A16-1)</f>
        <v/>
      </c>
      <c r="C16" s="6">
        <f>G15</f>
        <v/>
      </c>
      <c r="D16" s="6">
        <f>IF(C16&gt;0, MIN('Loan Details'!$C$30, C16 + C16*'Loan Details'!$C$10/1200), 0)</f>
        <v/>
      </c>
      <c r="E16" s="6">
        <f>IF(C16&gt;0, C16*'Loan Details'!$C$10/1200, 0)</f>
        <v/>
      </c>
      <c r="F16" s="6">
        <f>IF(C16&gt;0, D16-E16, 0)</f>
        <v/>
      </c>
      <c r="G16" s="6">
        <f>IF(C16&gt;0, C16-F16, 0)</f>
        <v/>
      </c>
      <c r="H16" s="6">
        <f>H15+D16</f>
        <v/>
      </c>
    </row>
    <row r="17">
      <c r="A17" s="23" t="n">
        <v>8</v>
      </c>
      <c r="B17" s="24">
        <f>EDATE('Loan Details'!$C$12, A17-1)</f>
        <v/>
      </c>
      <c r="C17" s="25">
        <f>G16</f>
        <v/>
      </c>
      <c r="D17" s="25">
        <f>IF(C17&gt;0, MIN('Loan Details'!$C$30, C17 + C17*'Loan Details'!$C$10/1200), 0)</f>
        <v/>
      </c>
      <c r="E17" s="25">
        <f>IF(C17&gt;0, C17*'Loan Details'!$C$10/1200, 0)</f>
        <v/>
      </c>
      <c r="F17" s="25">
        <f>IF(C17&gt;0, D17-E17, 0)</f>
        <v/>
      </c>
      <c r="G17" s="25">
        <f>IF(C17&gt;0, C17-F17, 0)</f>
        <v/>
      </c>
      <c r="H17" s="25">
        <f>H16+D17</f>
        <v/>
      </c>
    </row>
    <row r="18">
      <c r="A18" s="22" t="n">
        <v>9</v>
      </c>
      <c r="B18" s="9">
        <f>EDATE('Loan Details'!$C$12, A18-1)</f>
        <v/>
      </c>
      <c r="C18" s="6">
        <f>G17</f>
        <v/>
      </c>
      <c r="D18" s="6">
        <f>IF(C18&gt;0, MIN('Loan Details'!$C$30, C18 + C18*'Loan Details'!$C$10/1200), 0)</f>
        <v/>
      </c>
      <c r="E18" s="6">
        <f>IF(C18&gt;0, C18*'Loan Details'!$C$10/1200, 0)</f>
        <v/>
      </c>
      <c r="F18" s="6">
        <f>IF(C18&gt;0, D18-E18, 0)</f>
        <v/>
      </c>
      <c r="G18" s="6">
        <f>IF(C18&gt;0, C18-F18, 0)</f>
        <v/>
      </c>
      <c r="H18" s="6">
        <f>H17+D18</f>
        <v/>
      </c>
    </row>
    <row r="19">
      <c r="A19" s="23" t="n">
        <v>10</v>
      </c>
      <c r="B19" s="24">
        <f>EDATE('Loan Details'!$C$12, A19-1)</f>
        <v/>
      </c>
      <c r="C19" s="25">
        <f>G18</f>
        <v/>
      </c>
      <c r="D19" s="25">
        <f>IF(C19&gt;0, MIN('Loan Details'!$C$30, C19 + C19*'Loan Details'!$C$10/1200), 0)</f>
        <v/>
      </c>
      <c r="E19" s="25">
        <f>IF(C19&gt;0, C19*'Loan Details'!$C$10/1200, 0)</f>
        <v/>
      </c>
      <c r="F19" s="25">
        <f>IF(C19&gt;0, D19-E19, 0)</f>
        <v/>
      </c>
      <c r="G19" s="25">
        <f>IF(C19&gt;0, C19-F19, 0)</f>
        <v/>
      </c>
      <c r="H19" s="25">
        <f>H18+D19</f>
        <v/>
      </c>
    </row>
    <row r="20">
      <c r="A20" s="22" t="n">
        <v>11</v>
      </c>
      <c r="B20" s="9">
        <f>EDATE('Loan Details'!$C$12, A20-1)</f>
        <v/>
      </c>
      <c r="C20" s="6">
        <f>G19</f>
        <v/>
      </c>
      <c r="D20" s="6">
        <f>IF(C20&gt;0, MIN('Loan Details'!$C$30, C20 + C20*'Loan Details'!$C$10/1200), 0)</f>
        <v/>
      </c>
      <c r="E20" s="6">
        <f>IF(C20&gt;0, C20*'Loan Details'!$C$10/1200, 0)</f>
        <v/>
      </c>
      <c r="F20" s="6">
        <f>IF(C20&gt;0, D20-E20, 0)</f>
        <v/>
      </c>
      <c r="G20" s="6">
        <f>IF(C20&gt;0, C20-F20, 0)</f>
        <v/>
      </c>
      <c r="H20" s="6">
        <f>H19+D20</f>
        <v/>
      </c>
    </row>
    <row r="21">
      <c r="A21" s="21" t="n">
        <v>12</v>
      </c>
      <c r="B21" s="26">
        <f>EDATE('Loan Details'!$C$12, A21-1)</f>
        <v/>
      </c>
      <c r="C21" s="27">
        <f>G20</f>
        <v/>
      </c>
      <c r="D21" s="27">
        <f>IF(C21&gt;0, MIN('Loan Details'!$C$30, C21 + C21*'Loan Details'!$C$10/1200), 0)</f>
        <v/>
      </c>
      <c r="E21" s="27">
        <f>IF(C21&gt;0, C21*'Loan Details'!$C$10/1200, 0)</f>
        <v/>
      </c>
      <c r="F21" s="27">
        <f>IF(C21&gt;0, D21-E21, 0)</f>
        <v/>
      </c>
      <c r="G21" s="27">
        <f>IF(C21&gt;0, C21-F21, 0)</f>
        <v/>
      </c>
      <c r="H21" s="27">
        <f>H20+D21</f>
        <v/>
      </c>
    </row>
    <row r="22">
      <c r="A22" s="22" t="n">
        <v>13</v>
      </c>
      <c r="B22" s="9">
        <f>EDATE('Loan Details'!$C$12, A22-1)</f>
        <v/>
      </c>
      <c r="C22" s="6">
        <f>G21</f>
        <v/>
      </c>
      <c r="D22" s="6">
        <f>IF(C22&gt;0, MIN('Loan Details'!$C$30, C22 + C22*'Loan Details'!$C$10/1200), 0)</f>
        <v/>
      </c>
      <c r="E22" s="6">
        <f>IF(C22&gt;0, C22*'Loan Details'!$C$10/1200, 0)</f>
        <v/>
      </c>
      <c r="F22" s="6">
        <f>IF(C22&gt;0, D22-E22, 0)</f>
        <v/>
      </c>
      <c r="G22" s="6">
        <f>IF(C22&gt;0, C22-F22, 0)</f>
        <v/>
      </c>
      <c r="H22" s="6">
        <f>H21+D22</f>
        <v/>
      </c>
    </row>
    <row r="23">
      <c r="A23" s="23" t="n">
        <v>14</v>
      </c>
      <c r="B23" s="24">
        <f>EDATE('Loan Details'!$C$12, A23-1)</f>
        <v/>
      </c>
      <c r="C23" s="25">
        <f>G22</f>
        <v/>
      </c>
      <c r="D23" s="25">
        <f>IF(C23&gt;0, MIN('Loan Details'!$C$30, C23 + C23*'Loan Details'!$C$10/1200), 0)</f>
        <v/>
      </c>
      <c r="E23" s="25">
        <f>IF(C23&gt;0, C23*'Loan Details'!$C$10/1200, 0)</f>
        <v/>
      </c>
      <c r="F23" s="25">
        <f>IF(C23&gt;0, D23-E23, 0)</f>
        <v/>
      </c>
      <c r="G23" s="25">
        <f>IF(C23&gt;0, C23-F23, 0)</f>
        <v/>
      </c>
      <c r="H23" s="25">
        <f>H22+D23</f>
        <v/>
      </c>
    </row>
    <row r="24">
      <c r="A24" s="22" t="n">
        <v>15</v>
      </c>
      <c r="B24" s="9">
        <f>EDATE('Loan Details'!$C$12, A24-1)</f>
        <v/>
      </c>
      <c r="C24" s="6">
        <f>G23</f>
        <v/>
      </c>
      <c r="D24" s="6">
        <f>IF(C24&gt;0, MIN('Loan Details'!$C$30, C24 + C24*'Loan Details'!$C$10/1200), 0)</f>
        <v/>
      </c>
      <c r="E24" s="6">
        <f>IF(C24&gt;0, C24*'Loan Details'!$C$10/1200, 0)</f>
        <v/>
      </c>
      <c r="F24" s="6">
        <f>IF(C24&gt;0, D24-E24, 0)</f>
        <v/>
      </c>
      <c r="G24" s="6">
        <f>IF(C24&gt;0, C24-F24, 0)</f>
        <v/>
      </c>
      <c r="H24" s="6">
        <f>H23+D24</f>
        <v/>
      </c>
    </row>
    <row r="25">
      <c r="A25" s="23" t="n">
        <v>16</v>
      </c>
      <c r="B25" s="24">
        <f>EDATE('Loan Details'!$C$12, A25-1)</f>
        <v/>
      </c>
      <c r="C25" s="25">
        <f>G24</f>
        <v/>
      </c>
      <c r="D25" s="25">
        <f>IF(C25&gt;0, MIN('Loan Details'!$C$30, C25 + C25*'Loan Details'!$C$10/1200), 0)</f>
        <v/>
      </c>
      <c r="E25" s="25">
        <f>IF(C25&gt;0, C25*'Loan Details'!$C$10/1200, 0)</f>
        <v/>
      </c>
      <c r="F25" s="25">
        <f>IF(C25&gt;0, D25-E25, 0)</f>
        <v/>
      </c>
      <c r="G25" s="25">
        <f>IF(C25&gt;0, C25-F25, 0)</f>
        <v/>
      </c>
      <c r="H25" s="25">
        <f>H24+D25</f>
        <v/>
      </c>
    </row>
    <row r="26">
      <c r="A26" s="22" t="n">
        <v>17</v>
      </c>
      <c r="B26" s="9">
        <f>EDATE('Loan Details'!$C$12, A26-1)</f>
        <v/>
      </c>
      <c r="C26" s="6">
        <f>G25</f>
        <v/>
      </c>
      <c r="D26" s="6">
        <f>IF(C26&gt;0, MIN('Loan Details'!$C$30, C26 + C26*'Loan Details'!$C$10/1200), 0)</f>
        <v/>
      </c>
      <c r="E26" s="6">
        <f>IF(C26&gt;0, C26*'Loan Details'!$C$10/1200, 0)</f>
        <v/>
      </c>
      <c r="F26" s="6">
        <f>IF(C26&gt;0, D26-E26, 0)</f>
        <v/>
      </c>
      <c r="G26" s="6">
        <f>IF(C26&gt;0, C26-F26, 0)</f>
        <v/>
      </c>
      <c r="H26" s="6">
        <f>H25+D26</f>
        <v/>
      </c>
    </row>
    <row r="27">
      <c r="A27" s="23" t="n">
        <v>18</v>
      </c>
      <c r="B27" s="24">
        <f>EDATE('Loan Details'!$C$12, A27-1)</f>
        <v/>
      </c>
      <c r="C27" s="25">
        <f>G26</f>
        <v/>
      </c>
      <c r="D27" s="25">
        <f>IF(C27&gt;0, MIN('Loan Details'!$C$30, C27 + C27*'Loan Details'!$C$10/1200), 0)</f>
        <v/>
      </c>
      <c r="E27" s="25">
        <f>IF(C27&gt;0, C27*'Loan Details'!$C$10/1200, 0)</f>
        <v/>
      </c>
      <c r="F27" s="25">
        <f>IF(C27&gt;0, D27-E27, 0)</f>
        <v/>
      </c>
      <c r="G27" s="25">
        <f>IF(C27&gt;0, C27-F27, 0)</f>
        <v/>
      </c>
      <c r="H27" s="25">
        <f>H26+D27</f>
        <v/>
      </c>
    </row>
    <row r="28">
      <c r="A28" s="22" t="n">
        <v>19</v>
      </c>
      <c r="B28" s="9">
        <f>EDATE('Loan Details'!$C$12, A28-1)</f>
        <v/>
      </c>
      <c r="C28" s="6">
        <f>G27</f>
        <v/>
      </c>
      <c r="D28" s="6">
        <f>IF(C28&gt;0, MIN('Loan Details'!$C$30, C28 + C28*'Loan Details'!$C$10/1200), 0)</f>
        <v/>
      </c>
      <c r="E28" s="6">
        <f>IF(C28&gt;0, C28*'Loan Details'!$C$10/1200, 0)</f>
        <v/>
      </c>
      <c r="F28" s="6">
        <f>IF(C28&gt;0, D28-E28, 0)</f>
        <v/>
      </c>
      <c r="G28" s="6">
        <f>IF(C28&gt;0, C28-F28, 0)</f>
        <v/>
      </c>
      <c r="H28" s="6">
        <f>H27+D28</f>
        <v/>
      </c>
    </row>
    <row r="29">
      <c r="A29" s="23" t="n">
        <v>20</v>
      </c>
      <c r="B29" s="24">
        <f>EDATE('Loan Details'!$C$12, A29-1)</f>
        <v/>
      </c>
      <c r="C29" s="25">
        <f>G28</f>
        <v/>
      </c>
      <c r="D29" s="25">
        <f>IF(C29&gt;0, MIN('Loan Details'!$C$30, C29 + C29*'Loan Details'!$C$10/1200), 0)</f>
        <v/>
      </c>
      <c r="E29" s="25">
        <f>IF(C29&gt;0, C29*'Loan Details'!$C$10/1200, 0)</f>
        <v/>
      </c>
      <c r="F29" s="25">
        <f>IF(C29&gt;0, D29-E29, 0)</f>
        <v/>
      </c>
      <c r="G29" s="25">
        <f>IF(C29&gt;0, C29-F29, 0)</f>
        <v/>
      </c>
      <c r="H29" s="25">
        <f>H28+D29</f>
        <v/>
      </c>
    </row>
    <row r="30">
      <c r="A30" s="22" t="n">
        <v>21</v>
      </c>
      <c r="B30" s="9">
        <f>EDATE('Loan Details'!$C$12, A30-1)</f>
        <v/>
      </c>
      <c r="C30" s="6">
        <f>G29</f>
        <v/>
      </c>
      <c r="D30" s="6">
        <f>IF(C30&gt;0, MIN('Loan Details'!$C$30, C30 + C30*'Loan Details'!$C$10/1200), 0)</f>
        <v/>
      </c>
      <c r="E30" s="6">
        <f>IF(C30&gt;0, C30*'Loan Details'!$C$10/1200, 0)</f>
        <v/>
      </c>
      <c r="F30" s="6">
        <f>IF(C30&gt;0, D30-E30, 0)</f>
        <v/>
      </c>
      <c r="G30" s="6">
        <f>IF(C30&gt;0, C30-F30, 0)</f>
        <v/>
      </c>
      <c r="H30" s="6">
        <f>H29+D30</f>
        <v/>
      </c>
    </row>
    <row r="31">
      <c r="A31" s="23" t="n">
        <v>22</v>
      </c>
      <c r="B31" s="24">
        <f>EDATE('Loan Details'!$C$12, A31-1)</f>
        <v/>
      </c>
      <c r="C31" s="25">
        <f>G30</f>
        <v/>
      </c>
      <c r="D31" s="25">
        <f>IF(C31&gt;0, MIN('Loan Details'!$C$30, C31 + C31*'Loan Details'!$C$10/1200), 0)</f>
        <v/>
      </c>
      <c r="E31" s="25">
        <f>IF(C31&gt;0, C31*'Loan Details'!$C$10/1200, 0)</f>
        <v/>
      </c>
      <c r="F31" s="25">
        <f>IF(C31&gt;0, D31-E31, 0)</f>
        <v/>
      </c>
      <c r="G31" s="25">
        <f>IF(C31&gt;0, C31-F31, 0)</f>
        <v/>
      </c>
      <c r="H31" s="25">
        <f>H30+D31</f>
        <v/>
      </c>
    </row>
    <row r="32">
      <c r="A32" s="22" t="n">
        <v>23</v>
      </c>
      <c r="B32" s="9">
        <f>EDATE('Loan Details'!$C$12, A32-1)</f>
        <v/>
      </c>
      <c r="C32" s="6">
        <f>G31</f>
        <v/>
      </c>
      <c r="D32" s="6">
        <f>IF(C32&gt;0, MIN('Loan Details'!$C$30, C32 + C32*'Loan Details'!$C$10/1200), 0)</f>
        <v/>
      </c>
      <c r="E32" s="6">
        <f>IF(C32&gt;0, C32*'Loan Details'!$C$10/1200, 0)</f>
        <v/>
      </c>
      <c r="F32" s="6">
        <f>IF(C32&gt;0, D32-E32, 0)</f>
        <v/>
      </c>
      <c r="G32" s="6">
        <f>IF(C32&gt;0, C32-F32, 0)</f>
        <v/>
      </c>
      <c r="H32" s="6">
        <f>H31+D32</f>
        <v/>
      </c>
    </row>
    <row r="33">
      <c r="A33" s="21" t="n">
        <v>24</v>
      </c>
      <c r="B33" s="26">
        <f>EDATE('Loan Details'!$C$12, A33-1)</f>
        <v/>
      </c>
      <c r="C33" s="27">
        <f>G32</f>
        <v/>
      </c>
      <c r="D33" s="27">
        <f>IF(C33&gt;0, MIN('Loan Details'!$C$30, C33 + C33*'Loan Details'!$C$10/1200), 0)</f>
        <v/>
      </c>
      <c r="E33" s="27">
        <f>IF(C33&gt;0, C33*'Loan Details'!$C$10/1200, 0)</f>
        <v/>
      </c>
      <c r="F33" s="27">
        <f>IF(C33&gt;0, D33-E33, 0)</f>
        <v/>
      </c>
      <c r="G33" s="27">
        <f>IF(C33&gt;0, C33-F33, 0)</f>
        <v/>
      </c>
      <c r="H33" s="27">
        <f>H32+D33</f>
        <v/>
      </c>
    </row>
    <row r="34">
      <c r="A34" s="22" t="n">
        <v>25</v>
      </c>
      <c r="B34" s="9">
        <f>EDATE('Loan Details'!$C$12, A34-1)</f>
        <v/>
      </c>
      <c r="C34" s="6">
        <f>G33</f>
        <v/>
      </c>
      <c r="D34" s="6">
        <f>IF(C34&gt;0, MIN('Loan Details'!$C$30, C34 + C34*'Loan Details'!$C$10/1200), 0)</f>
        <v/>
      </c>
      <c r="E34" s="6">
        <f>IF(C34&gt;0, C34*'Loan Details'!$C$10/1200, 0)</f>
        <v/>
      </c>
      <c r="F34" s="6">
        <f>IF(C34&gt;0, D34-E34, 0)</f>
        <v/>
      </c>
      <c r="G34" s="6">
        <f>IF(C34&gt;0, C34-F34, 0)</f>
        <v/>
      </c>
      <c r="H34" s="6">
        <f>H33+D34</f>
        <v/>
      </c>
    </row>
    <row r="35">
      <c r="A35" s="23" t="n">
        <v>26</v>
      </c>
      <c r="B35" s="24">
        <f>EDATE('Loan Details'!$C$12, A35-1)</f>
        <v/>
      </c>
      <c r="C35" s="25">
        <f>G34</f>
        <v/>
      </c>
      <c r="D35" s="25">
        <f>IF(C35&gt;0, MIN('Loan Details'!$C$30, C35 + C35*'Loan Details'!$C$10/1200), 0)</f>
        <v/>
      </c>
      <c r="E35" s="25">
        <f>IF(C35&gt;0, C35*'Loan Details'!$C$10/1200, 0)</f>
        <v/>
      </c>
      <c r="F35" s="25">
        <f>IF(C35&gt;0, D35-E35, 0)</f>
        <v/>
      </c>
      <c r="G35" s="25">
        <f>IF(C35&gt;0, C35-F35, 0)</f>
        <v/>
      </c>
      <c r="H35" s="25">
        <f>H34+D35</f>
        <v/>
      </c>
    </row>
    <row r="36">
      <c r="A36" s="22" t="n">
        <v>27</v>
      </c>
      <c r="B36" s="9">
        <f>EDATE('Loan Details'!$C$12, A36-1)</f>
        <v/>
      </c>
      <c r="C36" s="6">
        <f>G35</f>
        <v/>
      </c>
      <c r="D36" s="6">
        <f>IF(C36&gt;0, MIN('Loan Details'!$C$30, C36 + C36*'Loan Details'!$C$10/1200), 0)</f>
        <v/>
      </c>
      <c r="E36" s="6">
        <f>IF(C36&gt;0, C36*'Loan Details'!$C$10/1200, 0)</f>
        <v/>
      </c>
      <c r="F36" s="6">
        <f>IF(C36&gt;0, D36-E36, 0)</f>
        <v/>
      </c>
      <c r="G36" s="6">
        <f>IF(C36&gt;0, C36-F36, 0)</f>
        <v/>
      </c>
      <c r="H36" s="6">
        <f>H35+D36</f>
        <v/>
      </c>
    </row>
    <row r="37">
      <c r="A37" s="23" t="n">
        <v>28</v>
      </c>
      <c r="B37" s="24">
        <f>EDATE('Loan Details'!$C$12, A37-1)</f>
        <v/>
      </c>
      <c r="C37" s="25">
        <f>G36</f>
        <v/>
      </c>
      <c r="D37" s="25">
        <f>IF(C37&gt;0, MIN('Loan Details'!$C$30, C37 + C37*'Loan Details'!$C$10/1200), 0)</f>
        <v/>
      </c>
      <c r="E37" s="25">
        <f>IF(C37&gt;0, C37*'Loan Details'!$C$10/1200, 0)</f>
        <v/>
      </c>
      <c r="F37" s="25">
        <f>IF(C37&gt;0, D37-E37, 0)</f>
        <v/>
      </c>
      <c r="G37" s="25">
        <f>IF(C37&gt;0, C37-F37, 0)</f>
        <v/>
      </c>
      <c r="H37" s="25">
        <f>H36+D37</f>
        <v/>
      </c>
    </row>
    <row r="38">
      <c r="A38" s="22" t="n">
        <v>29</v>
      </c>
      <c r="B38" s="9">
        <f>EDATE('Loan Details'!$C$12, A38-1)</f>
        <v/>
      </c>
      <c r="C38" s="6">
        <f>G37</f>
        <v/>
      </c>
      <c r="D38" s="6">
        <f>IF(C38&gt;0, MIN('Loan Details'!$C$30, C38 + C38*'Loan Details'!$C$10/1200), 0)</f>
        <v/>
      </c>
      <c r="E38" s="6">
        <f>IF(C38&gt;0, C38*'Loan Details'!$C$10/1200, 0)</f>
        <v/>
      </c>
      <c r="F38" s="6">
        <f>IF(C38&gt;0, D38-E38, 0)</f>
        <v/>
      </c>
      <c r="G38" s="6">
        <f>IF(C38&gt;0, C38-F38, 0)</f>
        <v/>
      </c>
      <c r="H38" s="6">
        <f>H37+D38</f>
        <v/>
      </c>
    </row>
    <row r="39">
      <c r="A39" s="23" t="n">
        <v>30</v>
      </c>
      <c r="B39" s="24">
        <f>EDATE('Loan Details'!$C$12, A39-1)</f>
        <v/>
      </c>
      <c r="C39" s="25">
        <f>G38</f>
        <v/>
      </c>
      <c r="D39" s="25">
        <f>IF(C39&gt;0, MIN('Loan Details'!$C$30, C39 + C39*'Loan Details'!$C$10/1200), 0)</f>
        <v/>
      </c>
      <c r="E39" s="25">
        <f>IF(C39&gt;0, C39*'Loan Details'!$C$10/1200, 0)</f>
        <v/>
      </c>
      <c r="F39" s="25">
        <f>IF(C39&gt;0, D39-E39, 0)</f>
        <v/>
      </c>
      <c r="G39" s="25">
        <f>IF(C39&gt;0, C39-F39, 0)</f>
        <v/>
      </c>
      <c r="H39" s="25">
        <f>H38+D39</f>
        <v/>
      </c>
    </row>
    <row r="40">
      <c r="A40" s="22" t="n">
        <v>31</v>
      </c>
      <c r="B40" s="9">
        <f>EDATE('Loan Details'!$C$12, A40-1)</f>
        <v/>
      </c>
      <c r="C40" s="6">
        <f>G39</f>
        <v/>
      </c>
      <c r="D40" s="6">
        <f>IF(C40&gt;0, MIN('Loan Details'!$C$30, C40 + C40*'Loan Details'!$C$10/1200), 0)</f>
        <v/>
      </c>
      <c r="E40" s="6">
        <f>IF(C40&gt;0, C40*'Loan Details'!$C$10/1200, 0)</f>
        <v/>
      </c>
      <c r="F40" s="6">
        <f>IF(C40&gt;0, D40-E40, 0)</f>
        <v/>
      </c>
      <c r="G40" s="6">
        <f>IF(C40&gt;0, C40-F40, 0)</f>
        <v/>
      </c>
      <c r="H40" s="6">
        <f>H39+D40</f>
        <v/>
      </c>
    </row>
    <row r="41">
      <c r="A41" s="23" t="n">
        <v>32</v>
      </c>
      <c r="B41" s="24">
        <f>EDATE('Loan Details'!$C$12, A41-1)</f>
        <v/>
      </c>
      <c r="C41" s="25">
        <f>G40</f>
        <v/>
      </c>
      <c r="D41" s="25">
        <f>IF(C41&gt;0, MIN('Loan Details'!$C$30, C41 + C41*'Loan Details'!$C$10/1200), 0)</f>
        <v/>
      </c>
      <c r="E41" s="25">
        <f>IF(C41&gt;0, C41*'Loan Details'!$C$10/1200, 0)</f>
        <v/>
      </c>
      <c r="F41" s="25">
        <f>IF(C41&gt;0, D41-E41, 0)</f>
        <v/>
      </c>
      <c r="G41" s="25">
        <f>IF(C41&gt;0, C41-F41, 0)</f>
        <v/>
      </c>
      <c r="H41" s="25">
        <f>H40+D41</f>
        <v/>
      </c>
    </row>
    <row r="42">
      <c r="A42" s="22" t="n">
        <v>33</v>
      </c>
      <c r="B42" s="9">
        <f>EDATE('Loan Details'!$C$12, A42-1)</f>
        <v/>
      </c>
      <c r="C42" s="6">
        <f>G41</f>
        <v/>
      </c>
      <c r="D42" s="6">
        <f>IF(C42&gt;0, MIN('Loan Details'!$C$30, C42 + C42*'Loan Details'!$C$10/1200), 0)</f>
        <v/>
      </c>
      <c r="E42" s="6">
        <f>IF(C42&gt;0, C42*'Loan Details'!$C$10/1200, 0)</f>
        <v/>
      </c>
      <c r="F42" s="6">
        <f>IF(C42&gt;0, D42-E42, 0)</f>
        <v/>
      </c>
      <c r="G42" s="6">
        <f>IF(C42&gt;0, C42-F42, 0)</f>
        <v/>
      </c>
      <c r="H42" s="6">
        <f>H41+D42</f>
        <v/>
      </c>
    </row>
    <row r="43">
      <c r="A43" s="23" t="n">
        <v>34</v>
      </c>
      <c r="B43" s="24">
        <f>EDATE('Loan Details'!$C$12, A43-1)</f>
        <v/>
      </c>
      <c r="C43" s="25">
        <f>G42</f>
        <v/>
      </c>
      <c r="D43" s="25">
        <f>IF(C43&gt;0, MIN('Loan Details'!$C$30, C43 + C43*'Loan Details'!$C$10/1200), 0)</f>
        <v/>
      </c>
      <c r="E43" s="25">
        <f>IF(C43&gt;0, C43*'Loan Details'!$C$10/1200, 0)</f>
        <v/>
      </c>
      <c r="F43" s="25">
        <f>IF(C43&gt;0, D43-E43, 0)</f>
        <v/>
      </c>
      <c r="G43" s="25">
        <f>IF(C43&gt;0, C43-F43, 0)</f>
        <v/>
      </c>
      <c r="H43" s="25">
        <f>H42+D43</f>
        <v/>
      </c>
    </row>
    <row r="44">
      <c r="A44" s="22" t="n">
        <v>35</v>
      </c>
      <c r="B44" s="9">
        <f>EDATE('Loan Details'!$C$12, A44-1)</f>
        <v/>
      </c>
      <c r="C44" s="6">
        <f>G43</f>
        <v/>
      </c>
      <c r="D44" s="6">
        <f>IF(C44&gt;0, MIN('Loan Details'!$C$30, C44 + C44*'Loan Details'!$C$10/1200), 0)</f>
        <v/>
      </c>
      <c r="E44" s="6">
        <f>IF(C44&gt;0, C44*'Loan Details'!$C$10/1200, 0)</f>
        <v/>
      </c>
      <c r="F44" s="6">
        <f>IF(C44&gt;0, D44-E44, 0)</f>
        <v/>
      </c>
      <c r="G44" s="6">
        <f>IF(C44&gt;0, C44-F44, 0)</f>
        <v/>
      </c>
      <c r="H44" s="6">
        <f>H43+D44</f>
        <v/>
      </c>
    </row>
    <row r="45">
      <c r="A45" s="21" t="n">
        <v>36</v>
      </c>
      <c r="B45" s="26">
        <f>EDATE('Loan Details'!$C$12, A45-1)</f>
        <v/>
      </c>
      <c r="C45" s="27">
        <f>G44</f>
        <v/>
      </c>
      <c r="D45" s="27">
        <f>IF(C45&gt;0, MIN('Loan Details'!$C$30, C45 + C45*'Loan Details'!$C$10/1200), 0)</f>
        <v/>
      </c>
      <c r="E45" s="27">
        <f>IF(C45&gt;0, C45*'Loan Details'!$C$10/1200, 0)</f>
        <v/>
      </c>
      <c r="F45" s="27">
        <f>IF(C45&gt;0, D45-E45, 0)</f>
        <v/>
      </c>
      <c r="G45" s="27">
        <f>IF(C45&gt;0, C45-F45, 0)</f>
        <v/>
      </c>
      <c r="H45" s="27">
        <f>H44+D45</f>
        <v/>
      </c>
    </row>
    <row r="46">
      <c r="A46" s="22" t="n">
        <v>37</v>
      </c>
      <c r="B46" s="9">
        <f>EDATE('Loan Details'!$C$12, A46-1)</f>
        <v/>
      </c>
      <c r="C46" s="6">
        <f>G45</f>
        <v/>
      </c>
      <c r="D46" s="6">
        <f>IF(C46&gt;0, MIN('Loan Details'!$C$30, C46 + C46*'Loan Details'!$C$10/1200), 0)</f>
        <v/>
      </c>
      <c r="E46" s="6">
        <f>IF(C46&gt;0, C46*'Loan Details'!$C$10/1200, 0)</f>
        <v/>
      </c>
      <c r="F46" s="6">
        <f>IF(C46&gt;0, D46-E46, 0)</f>
        <v/>
      </c>
      <c r="G46" s="6">
        <f>IF(C46&gt;0, C46-F46, 0)</f>
        <v/>
      </c>
      <c r="H46" s="6">
        <f>H45+D46</f>
        <v/>
      </c>
    </row>
    <row r="47">
      <c r="A47" s="23" t="n">
        <v>38</v>
      </c>
      <c r="B47" s="24">
        <f>EDATE('Loan Details'!$C$12, A47-1)</f>
        <v/>
      </c>
      <c r="C47" s="25">
        <f>G46</f>
        <v/>
      </c>
      <c r="D47" s="25">
        <f>IF(C47&gt;0, MIN('Loan Details'!$C$30, C47 + C47*'Loan Details'!$C$10/1200), 0)</f>
        <v/>
      </c>
      <c r="E47" s="25">
        <f>IF(C47&gt;0, C47*'Loan Details'!$C$10/1200, 0)</f>
        <v/>
      </c>
      <c r="F47" s="25">
        <f>IF(C47&gt;0, D47-E47, 0)</f>
        <v/>
      </c>
      <c r="G47" s="25">
        <f>IF(C47&gt;0, C47-F47, 0)</f>
        <v/>
      </c>
      <c r="H47" s="25">
        <f>H46+D47</f>
        <v/>
      </c>
    </row>
    <row r="48">
      <c r="A48" s="22" t="n">
        <v>39</v>
      </c>
      <c r="B48" s="9">
        <f>EDATE('Loan Details'!$C$12, A48-1)</f>
        <v/>
      </c>
      <c r="C48" s="6">
        <f>G47</f>
        <v/>
      </c>
      <c r="D48" s="6">
        <f>IF(C48&gt;0, MIN('Loan Details'!$C$30, C48 + C48*'Loan Details'!$C$10/1200), 0)</f>
        <v/>
      </c>
      <c r="E48" s="6">
        <f>IF(C48&gt;0, C48*'Loan Details'!$C$10/1200, 0)</f>
        <v/>
      </c>
      <c r="F48" s="6">
        <f>IF(C48&gt;0, D48-E48, 0)</f>
        <v/>
      </c>
      <c r="G48" s="6">
        <f>IF(C48&gt;0, C48-F48, 0)</f>
        <v/>
      </c>
      <c r="H48" s="6">
        <f>H47+D48</f>
        <v/>
      </c>
    </row>
    <row r="49">
      <c r="A49" s="23" t="n">
        <v>40</v>
      </c>
      <c r="B49" s="24">
        <f>EDATE('Loan Details'!$C$12, A49-1)</f>
        <v/>
      </c>
      <c r="C49" s="25">
        <f>G48</f>
        <v/>
      </c>
      <c r="D49" s="25">
        <f>IF(C49&gt;0, MIN('Loan Details'!$C$30, C49 + C49*'Loan Details'!$C$10/1200), 0)</f>
        <v/>
      </c>
      <c r="E49" s="25">
        <f>IF(C49&gt;0, C49*'Loan Details'!$C$10/1200, 0)</f>
        <v/>
      </c>
      <c r="F49" s="25">
        <f>IF(C49&gt;0, D49-E49, 0)</f>
        <v/>
      </c>
      <c r="G49" s="25">
        <f>IF(C49&gt;0, C49-F49, 0)</f>
        <v/>
      </c>
      <c r="H49" s="25">
        <f>H48+D49</f>
        <v/>
      </c>
    </row>
    <row r="50">
      <c r="A50" s="22" t="n">
        <v>41</v>
      </c>
      <c r="B50" s="9">
        <f>EDATE('Loan Details'!$C$12, A50-1)</f>
        <v/>
      </c>
      <c r="C50" s="6">
        <f>G49</f>
        <v/>
      </c>
      <c r="D50" s="6">
        <f>IF(C50&gt;0, MIN('Loan Details'!$C$30, C50 + C50*'Loan Details'!$C$10/1200), 0)</f>
        <v/>
      </c>
      <c r="E50" s="6">
        <f>IF(C50&gt;0, C50*'Loan Details'!$C$10/1200, 0)</f>
        <v/>
      </c>
      <c r="F50" s="6">
        <f>IF(C50&gt;0, D50-E50, 0)</f>
        <v/>
      </c>
      <c r="G50" s="6">
        <f>IF(C50&gt;0, C50-F50, 0)</f>
        <v/>
      </c>
      <c r="H50" s="6">
        <f>H49+D50</f>
        <v/>
      </c>
    </row>
    <row r="51">
      <c r="A51" s="23" t="n">
        <v>42</v>
      </c>
      <c r="B51" s="24">
        <f>EDATE('Loan Details'!$C$12, A51-1)</f>
        <v/>
      </c>
      <c r="C51" s="25">
        <f>G50</f>
        <v/>
      </c>
      <c r="D51" s="25">
        <f>IF(C51&gt;0, MIN('Loan Details'!$C$30, C51 + C51*'Loan Details'!$C$10/1200), 0)</f>
        <v/>
      </c>
      <c r="E51" s="25">
        <f>IF(C51&gt;0, C51*'Loan Details'!$C$10/1200, 0)</f>
        <v/>
      </c>
      <c r="F51" s="25">
        <f>IF(C51&gt;0, D51-E51, 0)</f>
        <v/>
      </c>
      <c r="G51" s="25">
        <f>IF(C51&gt;0, C51-F51, 0)</f>
        <v/>
      </c>
      <c r="H51" s="25">
        <f>H50+D51</f>
        <v/>
      </c>
    </row>
    <row r="52">
      <c r="A52" s="22" t="n">
        <v>43</v>
      </c>
      <c r="B52" s="9">
        <f>EDATE('Loan Details'!$C$12, A52-1)</f>
        <v/>
      </c>
      <c r="C52" s="6">
        <f>G51</f>
        <v/>
      </c>
      <c r="D52" s="6">
        <f>IF(C52&gt;0, MIN('Loan Details'!$C$30, C52 + C52*'Loan Details'!$C$10/1200), 0)</f>
        <v/>
      </c>
      <c r="E52" s="6">
        <f>IF(C52&gt;0, C52*'Loan Details'!$C$10/1200, 0)</f>
        <v/>
      </c>
      <c r="F52" s="6">
        <f>IF(C52&gt;0, D52-E52, 0)</f>
        <v/>
      </c>
      <c r="G52" s="6">
        <f>IF(C52&gt;0, C52-F52, 0)</f>
        <v/>
      </c>
      <c r="H52" s="6">
        <f>H51+D52</f>
        <v/>
      </c>
    </row>
    <row r="53">
      <c r="A53" s="23" t="n">
        <v>44</v>
      </c>
      <c r="B53" s="24">
        <f>EDATE('Loan Details'!$C$12, A53-1)</f>
        <v/>
      </c>
      <c r="C53" s="25">
        <f>G52</f>
        <v/>
      </c>
      <c r="D53" s="25">
        <f>IF(C53&gt;0, MIN('Loan Details'!$C$30, C53 + C53*'Loan Details'!$C$10/1200), 0)</f>
        <v/>
      </c>
      <c r="E53" s="25">
        <f>IF(C53&gt;0, C53*'Loan Details'!$C$10/1200, 0)</f>
        <v/>
      </c>
      <c r="F53" s="25">
        <f>IF(C53&gt;0, D53-E53, 0)</f>
        <v/>
      </c>
      <c r="G53" s="25">
        <f>IF(C53&gt;0, C53-F53, 0)</f>
        <v/>
      </c>
      <c r="H53" s="25">
        <f>H52+D53</f>
        <v/>
      </c>
    </row>
    <row r="54">
      <c r="A54" s="22" t="n">
        <v>45</v>
      </c>
      <c r="B54" s="9">
        <f>EDATE('Loan Details'!$C$12, A54-1)</f>
        <v/>
      </c>
      <c r="C54" s="6">
        <f>G53</f>
        <v/>
      </c>
      <c r="D54" s="6">
        <f>IF(C54&gt;0, MIN('Loan Details'!$C$30, C54 + C54*'Loan Details'!$C$10/1200), 0)</f>
        <v/>
      </c>
      <c r="E54" s="6">
        <f>IF(C54&gt;0, C54*'Loan Details'!$C$10/1200, 0)</f>
        <v/>
      </c>
      <c r="F54" s="6">
        <f>IF(C54&gt;0, D54-E54, 0)</f>
        <v/>
      </c>
      <c r="G54" s="6">
        <f>IF(C54&gt;0, C54-F54, 0)</f>
        <v/>
      </c>
      <c r="H54" s="6">
        <f>H53+D54</f>
        <v/>
      </c>
    </row>
    <row r="55">
      <c r="A55" s="23" t="n">
        <v>46</v>
      </c>
      <c r="B55" s="24">
        <f>EDATE('Loan Details'!$C$12, A55-1)</f>
        <v/>
      </c>
      <c r="C55" s="25">
        <f>G54</f>
        <v/>
      </c>
      <c r="D55" s="25">
        <f>IF(C55&gt;0, MIN('Loan Details'!$C$30, C55 + C55*'Loan Details'!$C$10/1200), 0)</f>
        <v/>
      </c>
      <c r="E55" s="25">
        <f>IF(C55&gt;0, C55*'Loan Details'!$C$10/1200, 0)</f>
        <v/>
      </c>
      <c r="F55" s="25">
        <f>IF(C55&gt;0, D55-E55, 0)</f>
        <v/>
      </c>
      <c r="G55" s="25">
        <f>IF(C55&gt;0, C55-F55, 0)</f>
        <v/>
      </c>
      <c r="H55" s="25">
        <f>H54+D55</f>
        <v/>
      </c>
    </row>
    <row r="56">
      <c r="A56" s="22" t="n">
        <v>47</v>
      </c>
      <c r="B56" s="9">
        <f>EDATE('Loan Details'!$C$12, A56-1)</f>
        <v/>
      </c>
      <c r="C56" s="6">
        <f>G55</f>
        <v/>
      </c>
      <c r="D56" s="6">
        <f>IF(C56&gt;0, MIN('Loan Details'!$C$30, C56 + C56*'Loan Details'!$C$10/1200), 0)</f>
        <v/>
      </c>
      <c r="E56" s="6">
        <f>IF(C56&gt;0, C56*'Loan Details'!$C$10/1200, 0)</f>
        <v/>
      </c>
      <c r="F56" s="6">
        <f>IF(C56&gt;0, D56-E56, 0)</f>
        <v/>
      </c>
      <c r="G56" s="6">
        <f>IF(C56&gt;0, C56-F56, 0)</f>
        <v/>
      </c>
      <c r="H56" s="6">
        <f>H55+D56</f>
        <v/>
      </c>
    </row>
    <row r="57">
      <c r="A57" s="21" t="n">
        <v>48</v>
      </c>
      <c r="B57" s="26">
        <f>EDATE('Loan Details'!$C$12, A57-1)</f>
        <v/>
      </c>
      <c r="C57" s="27">
        <f>G56</f>
        <v/>
      </c>
      <c r="D57" s="27">
        <f>IF(C57&gt;0, MIN('Loan Details'!$C$30, C57 + C57*'Loan Details'!$C$10/1200), 0)</f>
        <v/>
      </c>
      <c r="E57" s="27">
        <f>IF(C57&gt;0, C57*'Loan Details'!$C$10/1200, 0)</f>
        <v/>
      </c>
      <c r="F57" s="27">
        <f>IF(C57&gt;0, D57-E57, 0)</f>
        <v/>
      </c>
      <c r="G57" s="27">
        <f>IF(C57&gt;0, C57-F57, 0)</f>
        <v/>
      </c>
      <c r="H57" s="27">
        <f>H56+D57</f>
        <v/>
      </c>
    </row>
    <row r="58">
      <c r="A58" s="22" t="n">
        <v>49</v>
      </c>
      <c r="B58" s="9">
        <f>EDATE('Loan Details'!$C$12, A58-1)</f>
        <v/>
      </c>
      <c r="C58" s="6">
        <f>G57</f>
        <v/>
      </c>
      <c r="D58" s="6">
        <f>IF(C58&gt;0, MIN('Loan Details'!$C$30, C58 + C58*'Loan Details'!$C$10/1200), 0)</f>
        <v/>
      </c>
      <c r="E58" s="6">
        <f>IF(C58&gt;0, C58*'Loan Details'!$C$10/1200, 0)</f>
        <v/>
      </c>
      <c r="F58" s="6">
        <f>IF(C58&gt;0, D58-E58, 0)</f>
        <v/>
      </c>
      <c r="G58" s="6">
        <f>IF(C58&gt;0, C58-F58, 0)</f>
        <v/>
      </c>
      <c r="H58" s="6">
        <f>H57+D58</f>
        <v/>
      </c>
    </row>
    <row r="59">
      <c r="A59" s="23" t="n">
        <v>50</v>
      </c>
      <c r="B59" s="24">
        <f>EDATE('Loan Details'!$C$12, A59-1)</f>
        <v/>
      </c>
      <c r="C59" s="25">
        <f>G58</f>
        <v/>
      </c>
      <c r="D59" s="25">
        <f>IF(C59&gt;0, MIN('Loan Details'!$C$30, C59 + C59*'Loan Details'!$C$10/1200), 0)</f>
        <v/>
      </c>
      <c r="E59" s="25">
        <f>IF(C59&gt;0, C59*'Loan Details'!$C$10/1200, 0)</f>
        <v/>
      </c>
      <c r="F59" s="25">
        <f>IF(C59&gt;0, D59-E59, 0)</f>
        <v/>
      </c>
      <c r="G59" s="25">
        <f>IF(C59&gt;0, C59-F59, 0)</f>
        <v/>
      </c>
      <c r="H59" s="25">
        <f>H58+D59</f>
        <v/>
      </c>
    </row>
    <row r="60">
      <c r="A60" s="22" t="n">
        <v>51</v>
      </c>
      <c r="B60" s="9">
        <f>EDATE('Loan Details'!$C$12, A60-1)</f>
        <v/>
      </c>
      <c r="C60" s="6">
        <f>G59</f>
        <v/>
      </c>
      <c r="D60" s="6">
        <f>IF(C60&gt;0, MIN('Loan Details'!$C$30, C60 + C60*'Loan Details'!$C$10/1200), 0)</f>
        <v/>
      </c>
      <c r="E60" s="6">
        <f>IF(C60&gt;0, C60*'Loan Details'!$C$10/1200, 0)</f>
        <v/>
      </c>
      <c r="F60" s="6">
        <f>IF(C60&gt;0, D60-E60, 0)</f>
        <v/>
      </c>
      <c r="G60" s="6">
        <f>IF(C60&gt;0, C60-F60, 0)</f>
        <v/>
      </c>
      <c r="H60" s="6">
        <f>H59+D60</f>
        <v/>
      </c>
    </row>
    <row r="61">
      <c r="A61" s="23" t="n">
        <v>52</v>
      </c>
      <c r="B61" s="24">
        <f>EDATE('Loan Details'!$C$12, A61-1)</f>
        <v/>
      </c>
      <c r="C61" s="25">
        <f>G60</f>
        <v/>
      </c>
      <c r="D61" s="25">
        <f>IF(C61&gt;0, MIN('Loan Details'!$C$30, C61 + C61*'Loan Details'!$C$10/1200), 0)</f>
        <v/>
      </c>
      <c r="E61" s="25">
        <f>IF(C61&gt;0, C61*'Loan Details'!$C$10/1200, 0)</f>
        <v/>
      </c>
      <c r="F61" s="25">
        <f>IF(C61&gt;0, D61-E61, 0)</f>
        <v/>
      </c>
      <c r="G61" s="25">
        <f>IF(C61&gt;0, C61-F61, 0)</f>
        <v/>
      </c>
      <c r="H61" s="25">
        <f>H60+D61</f>
        <v/>
      </c>
    </row>
    <row r="62">
      <c r="A62" s="22" t="n">
        <v>53</v>
      </c>
      <c r="B62" s="9">
        <f>EDATE('Loan Details'!$C$12, A62-1)</f>
        <v/>
      </c>
      <c r="C62" s="6">
        <f>G61</f>
        <v/>
      </c>
      <c r="D62" s="6">
        <f>IF(C62&gt;0, MIN('Loan Details'!$C$30, C62 + C62*'Loan Details'!$C$10/1200), 0)</f>
        <v/>
      </c>
      <c r="E62" s="6">
        <f>IF(C62&gt;0, C62*'Loan Details'!$C$10/1200, 0)</f>
        <v/>
      </c>
      <c r="F62" s="6">
        <f>IF(C62&gt;0, D62-E62, 0)</f>
        <v/>
      </c>
      <c r="G62" s="6">
        <f>IF(C62&gt;0, C62-F62, 0)</f>
        <v/>
      </c>
      <c r="H62" s="6">
        <f>H61+D62</f>
        <v/>
      </c>
    </row>
    <row r="63">
      <c r="A63" s="23" t="n">
        <v>54</v>
      </c>
      <c r="B63" s="24">
        <f>EDATE('Loan Details'!$C$12, A63-1)</f>
        <v/>
      </c>
      <c r="C63" s="25">
        <f>G62</f>
        <v/>
      </c>
      <c r="D63" s="25">
        <f>IF(C63&gt;0, MIN('Loan Details'!$C$30, C63 + C63*'Loan Details'!$C$10/1200), 0)</f>
        <v/>
      </c>
      <c r="E63" s="25">
        <f>IF(C63&gt;0, C63*'Loan Details'!$C$10/1200, 0)</f>
        <v/>
      </c>
      <c r="F63" s="25">
        <f>IF(C63&gt;0, D63-E63, 0)</f>
        <v/>
      </c>
      <c r="G63" s="25">
        <f>IF(C63&gt;0, C63-F63, 0)</f>
        <v/>
      </c>
      <c r="H63" s="25">
        <f>H62+D63</f>
        <v/>
      </c>
    </row>
    <row r="64">
      <c r="A64" s="22" t="n">
        <v>55</v>
      </c>
      <c r="B64" s="9">
        <f>EDATE('Loan Details'!$C$12, A64-1)</f>
        <v/>
      </c>
      <c r="C64" s="6">
        <f>G63</f>
        <v/>
      </c>
      <c r="D64" s="6">
        <f>IF(C64&gt;0, MIN('Loan Details'!$C$30, C64 + C64*'Loan Details'!$C$10/1200), 0)</f>
        <v/>
      </c>
      <c r="E64" s="6">
        <f>IF(C64&gt;0, C64*'Loan Details'!$C$10/1200, 0)</f>
        <v/>
      </c>
      <c r="F64" s="6">
        <f>IF(C64&gt;0, D64-E64, 0)</f>
        <v/>
      </c>
      <c r="G64" s="6">
        <f>IF(C64&gt;0, C64-F64, 0)</f>
        <v/>
      </c>
      <c r="H64" s="6">
        <f>H63+D64</f>
        <v/>
      </c>
    </row>
    <row r="65">
      <c r="A65" s="23" t="n">
        <v>56</v>
      </c>
      <c r="B65" s="24">
        <f>EDATE('Loan Details'!$C$12, A65-1)</f>
        <v/>
      </c>
      <c r="C65" s="25">
        <f>G64</f>
        <v/>
      </c>
      <c r="D65" s="25">
        <f>IF(C65&gt;0, MIN('Loan Details'!$C$30, C65 + C65*'Loan Details'!$C$10/1200), 0)</f>
        <v/>
      </c>
      <c r="E65" s="25">
        <f>IF(C65&gt;0, C65*'Loan Details'!$C$10/1200, 0)</f>
        <v/>
      </c>
      <c r="F65" s="25">
        <f>IF(C65&gt;0, D65-E65, 0)</f>
        <v/>
      </c>
      <c r="G65" s="25">
        <f>IF(C65&gt;0, C65-F65, 0)</f>
        <v/>
      </c>
      <c r="H65" s="25">
        <f>H64+D65</f>
        <v/>
      </c>
    </row>
    <row r="66">
      <c r="A66" s="22" t="n">
        <v>57</v>
      </c>
      <c r="B66" s="9">
        <f>EDATE('Loan Details'!$C$12, A66-1)</f>
        <v/>
      </c>
      <c r="C66" s="6">
        <f>G65</f>
        <v/>
      </c>
      <c r="D66" s="6">
        <f>IF(C66&gt;0, MIN('Loan Details'!$C$30, C66 + C66*'Loan Details'!$C$10/1200), 0)</f>
        <v/>
      </c>
      <c r="E66" s="6">
        <f>IF(C66&gt;0, C66*'Loan Details'!$C$10/1200, 0)</f>
        <v/>
      </c>
      <c r="F66" s="6">
        <f>IF(C66&gt;0, D66-E66, 0)</f>
        <v/>
      </c>
      <c r="G66" s="6">
        <f>IF(C66&gt;0, C66-F66, 0)</f>
        <v/>
      </c>
      <c r="H66" s="6">
        <f>H65+D66</f>
        <v/>
      </c>
    </row>
    <row r="67">
      <c r="A67" s="23" t="n">
        <v>58</v>
      </c>
      <c r="B67" s="24">
        <f>EDATE('Loan Details'!$C$12, A67-1)</f>
        <v/>
      </c>
      <c r="C67" s="25">
        <f>G66</f>
        <v/>
      </c>
      <c r="D67" s="25">
        <f>IF(C67&gt;0, MIN('Loan Details'!$C$30, C67 + C67*'Loan Details'!$C$10/1200), 0)</f>
        <v/>
      </c>
      <c r="E67" s="25">
        <f>IF(C67&gt;0, C67*'Loan Details'!$C$10/1200, 0)</f>
        <v/>
      </c>
      <c r="F67" s="25">
        <f>IF(C67&gt;0, D67-E67, 0)</f>
        <v/>
      </c>
      <c r="G67" s="25">
        <f>IF(C67&gt;0, C67-F67, 0)</f>
        <v/>
      </c>
      <c r="H67" s="25">
        <f>H66+D67</f>
        <v/>
      </c>
    </row>
    <row r="68">
      <c r="A68" s="22" t="n">
        <v>59</v>
      </c>
      <c r="B68" s="9">
        <f>EDATE('Loan Details'!$C$12, A68-1)</f>
        <v/>
      </c>
      <c r="C68" s="6">
        <f>G67</f>
        <v/>
      </c>
      <c r="D68" s="6">
        <f>IF(C68&gt;0, MIN('Loan Details'!$C$30, C68 + C68*'Loan Details'!$C$10/1200), 0)</f>
        <v/>
      </c>
      <c r="E68" s="6">
        <f>IF(C68&gt;0, C68*'Loan Details'!$C$10/1200, 0)</f>
        <v/>
      </c>
      <c r="F68" s="6">
        <f>IF(C68&gt;0, D68-E68, 0)</f>
        <v/>
      </c>
      <c r="G68" s="6">
        <f>IF(C68&gt;0, C68-F68, 0)</f>
        <v/>
      </c>
      <c r="H68" s="6">
        <f>H67+D68</f>
        <v/>
      </c>
    </row>
    <row r="69">
      <c r="A69" s="21" t="n">
        <v>60</v>
      </c>
      <c r="B69" s="26">
        <f>EDATE('Loan Details'!$C$12, A69-1)</f>
        <v/>
      </c>
      <c r="C69" s="27">
        <f>G68</f>
        <v/>
      </c>
      <c r="D69" s="27">
        <f>IF(C69&gt;0, MIN('Loan Details'!$C$30, C69 + C69*'Loan Details'!$C$10/1200), 0)</f>
        <v/>
      </c>
      <c r="E69" s="27">
        <f>IF(C69&gt;0, C69*'Loan Details'!$C$10/1200, 0)</f>
        <v/>
      </c>
      <c r="F69" s="27">
        <f>IF(C69&gt;0, D69-E69, 0)</f>
        <v/>
      </c>
      <c r="G69" s="27">
        <f>IF(C69&gt;0, C69-F69, 0)</f>
        <v/>
      </c>
      <c r="H69" s="27">
        <f>H68+D69</f>
        <v/>
      </c>
    </row>
    <row r="70">
      <c r="A70" s="22" t="n">
        <v>61</v>
      </c>
      <c r="B70" s="9">
        <f>EDATE('Loan Details'!$C$12, A70-1)</f>
        <v/>
      </c>
      <c r="C70" s="6">
        <f>G69</f>
        <v/>
      </c>
      <c r="D70" s="6">
        <f>IF(C70&gt;0, MIN('Loan Details'!$C$30, C70 + C70*'Loan Details'!$C$10/1200), 0)</f>
        <v/>
      </c>
      <c r="E70" s="6">
        <f>IF(C70&gt;0, C70*'Loan Details'!$C$10/1200, 0)</f>
        <v/>
      </c>
      <c r="F70" s="6">
        <f>IF(C70&gt;0, D70-E70, 0)</f>
        <v/>
      </c>
      <c r="G70" s="6">
        <f>IF(C70&gt;0, C70-F70, 0)</f>
        <v/>
      </c>
      <c r="H70" s="6">
        <f>H69+D70</f>
        <v/>
      </c>
    </row>
    <row r="71">
      <c r="A71" s="23" t="n">
        <v>62</v>
      </c>
      <c r="B71" s="24">
        <f>EDATE('Loan Details'!$C$12, A71-1)</f>
        <v/>
      </c>
      <c r="C71" s="25">
        <f>G70</f>
        <v/>
      </c>
      <c r="D71" s="25">
        <f>IF(C71&gt;0, MIN('Loan Details'!$C$30, C71 + C71*'Loan Details'!$C$10/1200), 0)</f>
        <v/>
      </c>
      <c r="E71" s="25">
        <f>IF(C71&gt;0, C71*'Loan Details'!$C$10/1200, 0)</f>
        <v/>
      </c>
      <c r="F71" s="25">
        <f>IF(C71&gt;0, D71-E71, 0)</f>
        <v/>
      </c>
      <c r="G71" s="25">
        <f>IF(C71&gt;0, C71-F71, 0)</f>
        <v/>
      </c>
      <c r="H71" s="25">
        <f>H70+D71</f>
        <v/>
      </c>
    </row>
    <row r="72">
      <c r="A72" s="22" t="n">
        <v>63</v>
      </c>
      <c r="B72" s="9">
        <f>EDATE('Loan Details'!$C$12, A72-1)</f>
        <v/>
      </c>
      <c r="C72" s="6">
        <f>G71</f>
        <v/>
      </c>
      <c r="D72" s="6">
        <f>IF(C72&gt;0, MIN('Loan Details'!$C$30, C72 + C72*'Loan Details'!$C$10/1200), 0)</f>
        <v/>
      </c>
      <c r="E72" s="6">
        <f>IF(C72&gt;0, C72*'Loan Details'!$C$10/1200, 0)</f>
        <v/>
      </c>
      <c r="F72" s="6">
        <f>IF(C72&gt;0, D72-E72, 0)</f>
        <v/>
      </c>
      <c r="G72" s="6">
        <f>IF(C72&gt;0, C72-F72, 0)</f>
        <v/>
      </c>
      <c r="H72" s="6">
        <f>H71+D72</f>
        <v/>
      </c>
    </row>
    <row r="73">
      <c r="A73" s="23" t="n">
        <v>64</v>
      </c>
      <c r="B73" s="24">
        <f>EDATE('Loan Details'!$C$12, A73-1)</f>
        <v/>
      </c>
      <c r="C73" s="25">
        <f>G72</f>
        <v/>
      </c>
      <c r="D73" s="25">
        <f>IF(C73&gt;0, MIN('Loan Details'!$C$30, C73 + C73*'Loan Details'!$C$10/1200), 0)</f>
        <v/>
      </c>
      <c r="E73" s="25">
        <f>IF(C73&gt;0, C73*'Loan Details'!$C$10/1200, 0)</f>
        <v/>
      </c>
      <c r="F73" s="25">
        <f>IF(C73&gt;0, D73-E73, 0)</f>
        <v/>
      </c>
      <c r="G73" s="25">
        <f>IF(C73&gt;0, C73-F73, 0)</f>
        <v/>
      </c>
      <c r="H73" s="25">
        <f>H72+D73</f>
        <v/>
      </c>
    </row>
    <row r="74">
      <c r="A74" s="22" t="n">
        <v>65</v>
      </c>
      <c r="B74" s="9">
        <f>EDATE('Loan Details'!$C$12, A74-1)</f>
        <v/>
      </c>
      <c r="C74" s="6">
        <f>G73</f>
        <v/>
      </c>
      <c r="D74" s="6">
        <f>IF(C74&gt;0, MIN('Loan Details'!$C$30, C74 + C74*'Loan Details'!$C$10/1200), 0)</f>
        <v/>
      </c>
      <c r="E74" s="6">
        <f>IF(C74&gt;0, C74*'Loan Details'!$C$10/1200, 0)</f>
        <v/>
      </c>
      <c r="F74" s="6">
        <f>IF(C74&gt;0, D74-E74, 0)</f>
        <v/>
      </c>
      <c r="G74" s="6">
        <f>IF(C74&gt;0, C74-F74, 0)</f>
        <v/>
      </c>
      <c r="H74" s="6">
        <f>H73+D74</f>
        <v/>
      </c>
    </row>
    <row r="75">
      <c r="A75" s="23" t="n">
        <v>66</v>
      </c>
      <c r="B75" s="24">
        <f>EDATE('Loan Details'!$C$12, A75-1)</f>
        <v/>
      </c>
      <c r="C75" s="25">
        <f>G74</f>
        <v/>
      </c>
      <c r="D75" s="25">
        <f>IF(C75&gt;0, MIN('Loan Details'!$C$30, C75 + C75*'Loan Details'!$C$10/1200), 0)</f>
        <v/>
      </c>
      <c r="E75" s="25">
        <f>IF(C75&gt;0, C75*'Loan Details'!$C$10/1200, 0)</f>
        <v/>
      </c>
      <c r="F75" s="25">
        <f>IF(C75&gt;0, D75-E75, 0)</f>
        <v/>
      </c>
      <c r="G75" s="25">
        <f>IF(C75&gt;0, C75-F75, 0)</f>
        <v/>
      </c>
      <c r="H75" s="25">
        <f>H74+D75</f>
        <v/>
      </c>
    </row>
    <row r="76">
      <c r="A76" s="22" t="n">
        <v>67</v>
      </c>
      <c r="B76" s="9">
        <f>EDATE('Loan Details'!$C$12, A76-1)</f>
        <v/>
      </c>
      <c r="C76" s="6">
        <f>G75</f>
        <v/>
      </c>
      <c r="D76" s="6">
        <f>IF(C76&gt;0, MIN('Loan Details'!$C$30, C76 + C76*'Loan Details'!$C$10/1200), 0)</f>
        <v/>
      </c>
      <c r="E76" s="6">
        <f>IF(C76&gt;0, C76*'Loan Details'!$C$10/1200, 0)</f>
        <v/>
      </c>
      <c r="F76" s="6">
        <f>IF(C76&gt;0, D76-E76, 0)</f>
        <v/>
      </c>
      <c r="G76" s="6">
        <f>IF(C76&gt;0, C76-F76, 0)</f>
        <v/>
      </c>
      <c r="H76" s="6">
        <f>H75+D76</f>
        <v/>
      </c>
    </row>
    <row r="77">
      <c r="A77" s="23" t="n">
        <v>68</v>
      </c>
      <c r="B77" s="24">
        <f>EDATE('Loan Details'!$C$12, A77-1)</f>
        <v/>
      </c>
      <c r="C77" s="25">
        <f>G76</f>
        <v/>
      </c>
      <c r="D77" s="25">
        <f>IF(C77&gt;0, MIN('Loan Details'!$C$30, C77 + C77*'Loan Details'!$C$10/1200), 0)</f>
        <v/>
      </c>
      <c r="E77" s="25">
        <f>IF(C77&gt;0, C77*'Loan Details'!$C$10/1200, 0)</f>
        <v/>
      </c>
      <c r="F77" s="25">
        <f>IF(C77&gt;0, D77-E77, 0)</f>
        <v/>
      </c>
      <c r="G77" s="25">
        <f>IF(C77&gt;0, C77-F77, 0)</f>
        <v/>
      </c>
      <c r="H77" s="25">
        <f>H76+D77</f>
        <v/>
      </c>
    </row>
    <row r="78">
      <c r="A78" s="22" t="n">
        <v>69</v>
      </c>
      <c r="B78" s="9">
        <f>EDATE('Loan Details'!$C$12, A78-1)</f>
        <v/>
      </c>
      <c r="C78" s="6">
        <f>G77</f>
        <v/>
      </c>
      <c r="D78" s="6">
        <f>IF(C78&gt;0, MIN('Loan Details'!$C$30, C78 + C78*'Loan Details'!$C$10/1200), 0)</f>
        <v/>
      </c>
      <c r="E78" s="6">
        <f>IF(C78&gt;0, C78*'Loan Details'!$C$10/1200, 0)</f>
        <v/>
      </c>
      <c r="F78" s="6">
        <f>IF(C78&gt;0, D78-E78, 0)</f>
        <v/>
      </c>
      <c r="G78" s="6">
        <f>IF(C78&gt;0, C78-F78, 0)</f>
        <v/>
      </c>
      <c r="H78" s="6">
        <f>H77+D78</f>
        <v/>
      </c>
    </row>
    <row r="79">
      <c r="A79" s="23" t="n">
        <v>70</v>
      </c>
      <c r="B79" s="24">
        <f>EDATE('Loan Details'!$C$12, A79-1)</f>
        <v/>
      </c>
      <c r="C79" s="25">
        <f>G78</f>
        <v/>
      </c>
      <c r="D79" s="25">
        <f>IF(C79&gt;0, MIN('Loan Details'!$C$30, C79 + C79*'Loan Details'!$C$10/1200), 0)</f>
        <v/>
      </c>
      <c r="E79" s="25">
        <f>IF(C79&gt;0, C79*'Loan Details'!$C$10/1200, 0)</f>
        <v/>
      </c>
      <c r="F79" s="25">
        <f>IF(C79&gt;0, D79-E79, 0)</f>
        <v/>
      </c>
      <c r="G79" s="25">
        <f>IF(C79&gt;0, C79-F79, 0)</f>
        <v/>
      </c>
      <c r="H79" s="25">
        <f>H78+D79</f>
        <v/>
      </c>
    </row>
    <row r="80">
      <c r="A80" s="22" t="n">
        <v>71</v>
      </c>
      <c r="B80" s="9">
        <f>EDATE('Loan Details'!$C$12, A80-1)</f>
        <v/>
      </c>
      <c r="C80" s="6">
        <f>G79</f>
        <v/>
      </c>
      <c r="D80" s="6">
        <f>IF(C80&gt;0, MIN('Loan Details'!$C$30, C80 + C80*'Loan Details'!$C$10/1200), 0)</f>
        <v/>
      </c>
      <c r="E80" s="6">
        <f>IF(C80&gt;0, C80*'Loan Details'!$C$10/1200, 0)</f>
        <v/>
      </c>
      <c r="F80" s="6">
        <f>IF(C80&gt;0, D80-E80, 0)</f>
        <v/>
      </c>
      <c r="G80" s="6">
        <f>IF(C80&gt;0, C80-F80, 0)</f>
        <v/>
      </c>
      <c r="H80" s="6">
        <f>H79+D80</f>
        <v/>
      </c>
    </row>
    <row r="81">
      <c r="A81" s="21" t="n">
        <v>72</v>
      </c>
      <c r="B81" s="26">
        <f>EDATE('Loan Details'!$C$12, A81-1)</f>
        <v/>
      </c>
      <c r="C81" s="27">
        <f>G80</f>
        <v/>
      </c>
      <c r="D81" s="27">
        <f>IF(C81&gt;0, MIN('Loan Details'!$C$30, C81 + C81*'Loan Details'!$C$10/1200), 0)</f>
        <v/>
      </c>
      <c r="E81" s="27">
        <f>IF(C81&gt;0, C81*'Loan Details'!$C$10/1200, 0)</f>
        <v/>
      </c>
      <c r="F81" s="27">
        <f>IF(C81&gt;0, D81-E81, 0)</f>
        <v/>
      </c>
      <c r="G81" s="27">
        <f>IF(C81&gt;0, C81-F81, 0)</f>
        <v/>
      </c>
      <c r="H81" s="27">
        <f>H80+D81</f>
        <v/>
      </c>
    </row>
    <row r="82">
      <c r="A82" s="22" t="n">
        <v>73</v>
      </c>
      <c r="B82" s="9">
        <f>EDATE('Loan Details'!$C$12, A82-1)</f>
        <v/>
      </c>
      <c r="C82" s="6">
        <f>G81</f>
        <v/>
      </c>
      <c r="D82" s="6">
        <f>IF(C82&gt;0, MIN('Loan Details'!$C$30, C82 + C82*'Loan Details'!$C$10/1200), 0)</f>
        <v/>
      </c>
      <c r="E82" s="6">
        <f>IF(C82&gt;0, C82*'Loan Details'!$C$10/1200, 0)</f>
        <v/>
      </c>
      <c r="F82" s="6">
        <f>IF(C82&gt;0, D82-E82, 0)</f>
        <v/>
      </c>
      <c r="G82" s="6">
        <f>IF(C82&gt;0, C82-F82, 0)</f>
        <v/>
      </c>
      <c r="H82" s="6">
        <f>H81+D82</f>
        <v/>
      </c>
    </row>
    <row r="83">
      <c r="A83" s="23" t="n">
        <v>74</v>
      </c>
      <c r="B83" s="24">
        <f>EDATE('Loan Details'!$C$12, A83-1)</f>
        <v/>
      </c>
      <c r="C83" s="25">
        <f>G82</f>
        <v/>
      </c>
      <c r="D83" s="25">
        <f>IF(C83&gt;0, MIN('Loan Details'!$C$30, C83 + C83*'Loan Details'!$C$10/1200), 0)</f>
        <v/>
      </c>
      <c r="E83" s="25">
        <f>IF(C83&gt;0, C83*'Loan Details'!$C$10/1200, 0)</f>
        <v/>
      </c>
      <c r="F83" s="25">
        <f>IF(C83&gt;0, D83-E83, 0)</f>
        <v/>
      </c>
      <c r="G83" s="25">
        <f>IF(C83&gt;0, C83-F83, 0)</f>
        <v/>
      </c>
      <c r="H83" s="25">
        <f>H82+D83</f>
        <v/>
      </c>
    </row>
    <row r="84">
      <c r="A84" s="22" t="n">
        <v>75</v>
      </c>
      <c r="B84" s="9">
        <f>EDATE('Loan Details'!$C$12, A84-1)</f>
        <v/>
      </c>
      <c r="C84" s="6">
        <f>G83</f>
        <v/>
      </c>
      <c r="D84" s="6">
        <f>IF(C84&gt;0, MIN('Loan Details'!$C$30, C84 + C84*'Loan Details'!$C$10/1200), 0)</f>
        <v/>
      </c>
      <c r="E84" s="6">
        <f>IF(C84&gt;0, C84*'Loan Details'!$C$10/1200, 0)</f>
        <v/>
      </c>
      <c r="F84" s="6">
        <f>IF(C84&gt;0, D84-E84, 0)</f>
        <v/>
      </c>
      <c r="G84" s="6">
        <f>IF(C84&gt;0, C84-F84, 0)</f>
        <v/>
      </c>
      <c r="H84" s="6">
        <f>H83+D84</f>
        <v/>
      </c>
    </row>
    <row r="85">
      <c r="A85" s="23" t="n">
        <v>76</v>
      </c>
      <c r="B85" s="24">
        <f>EDATE('Loan Details'!$C$12, A85-1)</f>
        <v/>
      </c>
      <c r="C85" s="25">
        <f>G84</f>
        <v/>
      </c>
      <c r="D85" s="25">
        <f>IF(C85&gt;0, MIN('Loan Details'!$C$30, C85 + C85*'Loan Details'!$C$10/1200), 0)</f>
        <v/>
      </c>
      <c r="E85" s="25">
        <f>IF(C85&gt;0, C85*'Loan Details'!$C$10/1200, 0)</f>
        <v/>
      </c>
      <c r="F85" s="25">
        <f>IF(C85&gt;0, D85-E85, 0)</f>
        <v/>
      </c>
      <c r="G85" s="25">
        <f>IF(C85&gt;0, C85-F85, 0)</f>
        <v/>
      </c>
      <c r="H85" s="25">
        <f>H84+D85</f>
        <v/>
      </c>
    </row>
    <row r="86">
      <c r="A86" s="22" t="n">
        <v>77</v>
      </c>
      <c r="B86" s="9">
        <f>EDATE('Loan Details'!$C$12, A86-1)</f>
        <v/>
      </c>
      <c r="C86" s="6">
        <f>G85</f>
        <v/>
      </c>
      <c r="D86" s="6">
        <f>IF(C86&gt;0, MIN('Loan Details'!$C$30, C86 + C86*'Loan Details'!$C$10/1200), 0)</f>
        <v/>
      </c>
      <c r="E86" s="6">
        <f>IF(C86&gt;0, C86*'Loan Details'!$C$10/1200, 0)</f>
        <v/>
      </c>
      <c r="F86" s="6">
        <f>IF(C86&gt;0, D86-E86, 0)</f>
        <v/>
      </c>
      <c r="G86" s="6">
        <f>IF(C86&gt;0, C86-F86, 0)</f>
        <v/>
      </c>
      <c r="H86" s="6">
        <f>H85+D86</f>
        <v/>
      </c>
    </row>
    <row r="87">
      <c r="A87" s="23" t="n">
        <v>78</v>
      </c>
      <c r="B87" s="24">
        <f>EDATE('Loan Details'!$C$12, A87-1)</f>
        <v/>
      </c>
      <c r="C87" s="25">
        <f>G86</f>
        <v/>
      </c>
      <c r="D87" s="25">
        <f>IF(C87&gt;0, MIN('Loan Details'!$C$30, C87 + C87*'Loan Details'!$C$10/1200), 0)</f>
        <v/>
      </c>
      <c r="E87" s="25">
        <f>IF(C87&gt;0, C87*'Loan Details'!$C$10/1200, 0)</f>
        <v/>
      </c>
      <c r="F87" s="25">
        <f>IF(C87&gt;0, D87-E87, 0)</f>
        <v/>
      </c>
      <c r="G87" s="25">
        <f>IF(C87&gt;0, C87-F87, 0)</f>
        <v/>
      </c>
      <c r="H87" s="25">
        <f>H86+D87</f>
        <v/>
      </c>
    </row>
    <row r="88">
      <c r="A88" s="22" t="n">
        <v>79</v>
      </c>
      <c r="B88" s="9">
        <f>EDATE('Loan Details'!$C$12, A88-1)</f>
        <v/>
      </c>
      <c r="C88" s="6">
        <f>G87</f>
        <v/>
      </c>
      <c r="D88" s="6">
        <f>IF(C88&gt;0, MIN('Loan Details'!$C$30, C88 + C88*'Loan Details'!$C$10/1200), 0)</f>
        <v/>
      </c>
      <c r="E88" s="6">
        <f>IF(C88&gt;0, C88*'Loan Details'!$C$10/1200, 0)</f>
        <v/>
      </c>
      <c r="F88" s="6">
        <f>IF(C88&gt;0, D88-E88, 0)</f>
        <v/>
      </c>
      <c r="G88" s="6">
        <f>IF(C88&gt;0, C88-F88, 0)</f>
        <v/>
      </c>
      <c r="H88" s="6">
        <f>H87+D88</f>
        <v/>
      </c>
    </row>
    <row r="89">
      <c r="A89" s="23" t="n">
        <v>80</v>
      </c>
      <c r="B89" s="24">
        <f>EDATE('Loan Details'!$C$12, A89-1)</f>
        <v/>
      </c>
      <c r="C89" s="25">
        <f>G88</f>
        <v/>
      </c>
      <c r="D89" s="25">
        <f>IF(C89&gt;0, MIN('Loan Details'!$C$30, C89 + C89*'Loan Details'!$C$10/1200), 0)</f>
        <v/>
      </c>
      <c r="E89" s="25">
        <f>IF(C89&gt;0, C89*'Loan Details'!$C$10/1200, 0)</f>
        <v/>
      </c>
      <c r="F89" s="25">
        <f>IF(C89&gt;0, D89-E89, 0)</f>
        <v/>
      </c>
      <c r="G89" s="25">
        <f>IF(C89&gt;0, C89-F89, 0)</f>
        <v/>
      </c>
      <c r="H89" s="25">
        <f>H88+D89</f>
        <v/>
      </c>
    </row>
    <row r="90">
      <c r="A90" s="22" t="n">
        <v>81</v>
      </c>
      <c r="B90" s="9">
        <f>EDATE('Loan Details'!$C$12, A90-1)</f>
        <v/>
      </c>
      <c r="C90" s="6">
        <f>G89</f>
        <v/>
      </c>
      <c r="D90" s="6">
        <f>IF(C90&gt;0, MIN('Loan Details'!$C$30, C90 + C90*'Loan Details'!$C$10/1200), 0)</f>
        <v/>
      </c>
      <c r="E90" s="6">
        <f>IF(C90&gt;0, C90*'Loan Details'!$C$10/1200, 0)</f>
        <v/>
      </c>
      <c r="F90" s="6">
        <f>IF(C90&gt;0, D90-E90, 0)</f>
        <v/>
      </c>
      <c r="G90" s="6">
        <f>IF(C90&gt;0, C90-F90, 0)</f>
        <v/>
      </c>
      <c r="H90" s="6">
        <f>H89+D90</f>
        <v/>
      </c>
    </row>
    <row r="91">
      <c r="A91" s="23" t="n">
        <v>82</v>
      </c>
      <c r="B91" s="24">
        <f>EDATE('Loan Details'!$C$12, A91-1)</f>
        <v/>
      </c>
      <c r="C91" s="25">
        <f>G90</f>
        <v/>
      </c>
      <c r="D91" s="25">
        <f>IF(C91&gt;0, MIN('Loan Details'!$C$30, C91 + C91*'Loan Details'!$C$10/1200), 0)</f>
        <v/>
      </c>
      <c r="E91" s="25">
        <f>IF(C91&gt;0, C91*'Loan Details'!$C$10/1200, 0)</f>
        <v/>
      </c>
      <c r="F91" s="25">
        <f>IF(C91&gt;0, D91-E91, 0)</f>
        <v/>
      </c>
      <c r="G91" s="25">
        <f>IF(C91&gt;0, C91-F91, 0)</f>
        <v/>
      </c>
      <c r="H91" s="25">
        <f>H90+D91</f>
        <v/>
      </c>
    </row>
    <row r="92">
      <c r="A92" s="22" t="n">
        <v>83</v>
      </c>
      <c r="B92" s="9">
        <f>EDATE('Loan Details'!$C$12, A92-1)</f>
        <v/>
      </c>
      <c r="C92" s="6">
        <f>G91</f>
        <v/>
      </c>
      <c r="D92" s="6">
        <f>IF(C92&gt;0, MIN('Loan Details'!$C$30, C92 + C92*'Loan Details'!$C$10/1200), 0)</f>
        <v/>
      </c>
      <c r="E92" s="6">
        <f>IF(C92&gt;0, C92*'Loan Details'!$C$10/1200, 0)</f>
        <v/>
      </c>
      <c r="F92" s="6">
        <f>IF(C92&gt;0, D92-E92, 0)</f>
        <v/>
      </c>
      <c r="G92" s="6">
        <f>IF(C92&gt;0, C92-F92, 0)</f>
        <v/>
      </c>
      <c r="H92" s="6">
        <f>H91+D92</f>
        <v/>
      </c>
    </row>
    <row r="93">
      <c r="A93" s="21" t="n">
        <v>84</v>
      </c>
      <c r="B93" s="26">
        <f>EDATE('Loan Details'!$C$12, A93-1)</f>
        <v/>
      </c>
      <c r="C93" s="27">
        <f>G92</f>
        <v/>
      </c>
      <c r="D93" s="27">
        <f>IF(C93&gt;0, MIN('Loan Details'!$C$30, C93 + C93*'Loan Details'!$C$10/1200), 0)</f>
        <v/>
      </c>
      <c r="E93" s="27">
        <f>IF(C93&gt;0, C93*'Loan Details'!$C$10/1200, 0)</f>
        <v/>
      </c>
      <c r="F93" s="27">
        <f>IF(C93&gt;0, D93-E93, 0)</f>
        <v/>
      </c>
      <c r="G93" s="27">
        <f>IF(C93&gt;0, C93-F93, 0)</f>
        <v/>
      </c>
      <c r="H93" s="27">
        <f>H92+D93</f>
        <v/>
      </c>
    </row>
    <row r="94">
      <c r="A94" s="22" t="n">
        <v>85</v>
      </c>
      <c r="B94" s="9">
        <f>EDATE('Loan Details'!$C$12, A94-1)</f>
        <v/>
      </c>
      <c r="C94" s="6">
        <f>G93</f>
        <v/>
      </c>
      <c r="D94" s="6">
        <f>IF(C94&gt;0, MIN('Loan Details'!$C$30, C94 + C94*'Loan Details'!$C$10/1200), 0)</f>
        <v/>
      </c>
      <c r="E94" s="6">
        <f>IF(C94&gt;0, C94*'Loan Details'!$C$10/1200, 0)</f>
        <v/>
      </c>
      <c r="F94" s="6">
        <f>IF(C94&gt;0, D94-E94, 0)</f>
        <v/>
      </c>
      <c r="G94" s="6">
        <f>IF(C94&gt;0, C94-F94, 0)</f>
        <v/>
      </c>
      <c r="H94" s="6">
        <f>H93+D94</f>
        <v/>
      </c>
    </row>
    <row r="95">
      <c r="A95" s="23" t="n">
        <v>86</v>
      </c>
      <c r="B95" s="24">
        <f>EDATE('Loan Details'!$C$12, A95-1)</f>
        <v/>
      </c>
      <c r="C95" s="25">
        <f>G94</f>
        <v/>
      </c>
      <c r="D95" s="25">
        <f>IF(C95&gt;0, MIN('Loan Details'!$C$30, C95 + C95*'Loan Details'!$C$10/1200), 0)</f>
        <v/>
      </c>
      <c r="E95" s="25">
        <f>IF(C95&gt;0, C95*'Loan Details'!$C$10/1200, 0)</f>
        <v/>
      </c>
      <c r="F95" s="25">
        <f>IF(C95&gt;0, D95-E95, 0)</f>
        <v/>
      </c>
      <c r="G95" s="25">
        <f>IF(C95&gt;0, C95-F95, 0)</f>
        <v/>
      </c>
      <c r="H95" s="25">
        <f>H94+D95</f>
        <v/>
      </c>
    </row>
    <row r="96">
      <c r="A96" s="22" t="n">
        <v>87</v>
      </c>
      <c r="B96" s="9">
        <f>EDATE('Loan Details'!$C$12, A96-1)</f>
        <v/>
      </c>
      <c r="C96" s="6">
        <f>G95</f>
        <v/>
      </c>
      <c r="D96" s="6">
        <f>IF(C96&gt;0, MIN('Loan Details'!$C$30, C96 + C96*'Loan Details'!$C$10/1200), 0)</f>
        <v/>
      </c>
      <c r="E96" s="6">
        <f>IF(C96&gt;0, C96*'Loan Details'!$C$10/1200, 0)</f>
        <v/>
      </c>
      <c r="F96" s="6">
        <f>IF(C96&gt;0, D96-E96, 0)</f>
        <v/>
      </c>
      <c r="G96" s="6">
        <f>IF(C96&gt;0, C96-F96, 0)</f>
        <v/>
      </c>
      <c r="H96" s="6">
        <f>H95+D96</f>
        <v/>
      </c>
    </row>
    <row r="97">
      <c r="A97" s="23" t="n">
        <v>88</v>
      </c>
      <c r="B97" s="24">
        <f>EDATE('Loan Details'!$C$12, A97-1)</f>
        <v/>
      </c>
      <c r="C97" s="25">
        <f>G96</f>
        <v/>
      </c>
      <c r="D97" s="25">
        <f>IF(C97&gt;0, MIN('Loan Details'!$C$30, C97 + C97*'Loan Details'!$C$10/1200), 0)</f>
        <v/>
      </c>
      <c r="E97" s="25">
        <f>IF(C97&gt;0, C97*'Loan Details'!$C$10/1200, 0)</f>
        <v/>
      </c>
      <c r="F97" s="25">
        <f>IF(C97&gt;0, D97-E97, 0)</f>
        <v/>
      </c>
      <c r="G97" s="25">
        <f>IF(C97&gt;0, C97-F97, 0)</f>
        <v/>
      </c>
      <c r="H97" s="25">
        <f>H96+D97</f>
        <v/>
      </c>
    </row>
    <row r="98">
      <c r="A98" s="22" t="n">
        <v>89</v>
      </c>
      <c r="B98" s="9">
        <f>EDATE('Loan Details'!$C$12, A98-1)</f>
        <v/>
      </c>
      <c r="C98" s="6">
        <f>G97</f>
        <v/>
      </c>
      <c r="D98" s="6">
        <f>IF(C98&gt;0, MIN('Loan Details'!$C$30, C98 + C98*'Loan Details'!$C$10/1200), 0)</f>
        <v/>
      </c>
      <c r="E98" s="6">
        <f>IF(C98&gt;0, C98*'Loan Details'!$C$10/1200, 0)</f>
        <v/>
      </c>
      <c r="F98" s="6">
        <f>IF(C98&gt;0, D98-E98, 0)</f>
        <v/>
      </c>
      <c r="G98" s="6">
        <f>IF(C98&gt;0, C98-F98, 0)</f>
        <v/>
      </c>
      <c r="H98" s="6">
        <f>H97+D98</f>
        <v/>
      </c>
    </row>
    <row r="99">
      <c r="A99" s="23" t="n">
        <v>90</v>
      </c>
      <c r="B99" s="24">
        <f>EDATE('Loan Details'!$C$12, A99-1)</f>
        <v/>
      </c>
      <c r="C99" s="25">
        <f>G98</f>
        <v/>
      </c>
      <c r="D99" s="25">
        <f>IF(C99&gt;0, MIN('Loan Details'!$C$30, C99 + C99*'Loan Details'!$C$10/1200), 0)</f>
        <v/>
      </c>
      <c r="E99" s="25">
        <f>IF(C99&gt;0, C99*'Loan Details'!$C$10/1200, 0)</f>
        <v/>
      </c>
      <c r="F99" s="25">
        <f>IF(C99&gt;0, D99-E99, 0)</f>
        <v/>
      </c>
      <c r="G99" s="25">
        <f>IF(C99&gt;0, C99-F99, 0)</f>
        <v/>
      </c>
      <c r="H99" s="25">
        <f>H98+D99</f>
        <v/>
      </c>
    </row>
    <row r="100">
      <c r="A100" s="22" t="n">
        <v>91</v>
      </c>
      <c r="B100" s="9">
        <f>EDATE('Loan Details'!$C$12, A100-1)</f>
        <v/>
      </c>
      <c r="C100" s="6">
        <f>G99</f>
        <v/>
      </c>
      <c r="D100" s="6">
        <f>IF(C100&gt;0, MIN('Loan Details'!$C$30, C100 + C100*'Loan Details'!$C$10/1200), 0)</f>
        <v/>
      </c>
      <c r="E100" s="6">
        <f>IF(C100&gt;0, C100*'Loan Details'!$C$10/1200, 0)</f>
        <v/>
      </c>
      <c r="F100" s="6">
        <f>IF(C100&gt;0, D100-E100, 0)</f>
        <v/>
      </c>
      <c r="G100" s="6">
        <f>IF(C100&gt;0, C100-F100, 0)</f>
        <v/>
      </c>
      <c r="H100" s="6">
        <f>H99+D100</f>
        <v/>
      </c>
    </row>
    <row r="101">
      <c r="A101" s="23" t="n">
        <v>92</v>
      </c>
      <c r="B101" s="24">
        <f>EDATE('Loan Details'!$C$12, A101-1)</f>
        <v/>
      </c>
      <c r="C101" s="25">
        <f>G100</f>
        <v/>
      </c>
      <c r="D101" s="25">
        <f>IF(C101&gt;0, MIN('Loan Details'!$C$30, C101 + C101*'Loan Details'!$C$10/1200), 0)</f>
        <v/>
      </c>
      <c r="E101" s="25">
        <f>IF(C101&gt;0, C101*'Loan Details'!$C$10/1200, 0)</f>
        <v/>
      </c>
      <c r="F101" s="25">
        <f>IF(C101&gt;0, D101-E101, 0)</f>
        <v/>
      </c>
      <c r="G101" s="25">
        <f>IF(C101&gt;0, C101-F101, 0)</f>
        <v/>
      </c>
      <c r="H101" s="25">
        <f>H100+D101</f>
        <v/>
      </c>
    </row>
    <row r="102">
      <c r="A102" s="22" t="n">
        <v>93</v>
      </c>
      <c r="B102" s="9">
        <f>EDATE('Loan Details'!$C$12, A102-1)</f>
        <v/>
      </c>
      <c r="C102" s="6">
        <f>G101</f>
        <v/>
      </c>
      <c r="D102" s="6">
        <f>IF(C102&gt;0, MIN('Loan Details'!$C$30, C102 + C102*'Loan Details'!$C$10/1200), 0)</f>
        <v/>
      </c>
      <c r="E102" s="6">
        <f>IF(C102&gt;0, C102*'Loan Details'!$C$10/1200, 0)</f>
        <v/>
      </c>
      <c r="F102" s="6">
        <f>IF(C102&gt;0, D102-E102, 0)</f>
        <v/>
      </c>
      <c r="G102" s="6">
        <f>IF(C102&gt;0, C102-F102, 0)</f>
        <v/>
      </c>
      <c r="H102" s="6">
        <f>H101+D102</f>
        <v/>
      </c>
    </row>
    <row r="103">
      <c r="A103" s="23" t="n">
        <v>94</v>
      </c>
      <c r="B103" s="24">
        <f>EDATE('Loan Details'!$C$12, A103-1)</f>
        <v/>
      </c>
      <c r="C103" s="25">
        <f>G102</f>
        <v/>
      </c>
      <c r="D103" s="25">
        <f>IF(C103&gt;0, MIN('Loan Details'!$C$30, C103 + C103*'Loan Details'!$C$10/1200), 0)</f>
        <v/>
      </c>
      <c r="E103" s="25">
        <f>IF(C103&gt;0, C103*'Loan Details'!$C$10/1200, 0)</f>
        <v/>
      </c>
      <c r="F103" s="25">
        <f>IF(C103&gt;0, D103-E103, 0)</f>
        <v/>
      </c>
      <c r="G103" s="25">
        <f>IF(C103&gt;0, C103-F103, 0)</f>
        <v/>
      </c>
      <c r="H103" s="25">
        <f>H102+D103</f>
        <v/>
      </c>
    </row>
    <row r="104">
      <c r="A104" s="22" t="n">
        <v>95</v>
      </c>
      <c r="B104" s="9">
        <f>EDATE('Loan Details'!$C$12, A104-1)</f>
        <v/>
      </c>
      <c r="C104" s="6">
        <f>G103</f>
        <v/>
      </c>
      <c r="D104" s="6">
        <f>IF(C104&gt;0, MIN('Loan Details'!$C$30, C104 + C104*'Loan Details'!$C$10/1200), 0)</f>
        <v/>
      </c>
      <c r="E104" s="6">
        <f>IF(C104&gt;0, C104*'Loan Details'!$C$10/1200, 0)</f>
        <v/>
      </c>
      <c r="F104" s="6">
        <f>IF(C104&gt;0, D104-E104, 0)</f>
        <v/>
      </c>
      <c r="G104" s="6">
        <f>IF(C104&gt;0, C104-F104, 0)</f>
        <v/>
      </c>
      <c r="H104" s="6">
        <f>H103+D104</f>
        <v/>
      </c>
    </row>
    <row r="105">
      <c r="A105" s="21" t="n">
        <v>96</v>
      </c>
      <c r="B105" s="26">
        <f>EDATE('Loan Details'!$C$12, A105-1)</f>
        <v/>
      </c>
      <c r="C105" s="27">
        <f>G104</f>
        <v/>
      </c>
      <c r="D105" s="27">
        <f>IF(C105&gt;0, MIN('Loan Details'!$C$30, C105 + C105*'Loan Details'!$C$10/1200), 0)</f>
        <v/>
      </c>
      <c r="E105" s="27">
        <f>IF(C105&gt;0, C105*'Loan Details'!$C$10/1200, 0)</f>
        <v/>
      </c>
      <c r="F105" s="27">
        <f>IF(C105&gt;0, D105-E105, 0)</f>
        <v/>
      </c>
      <c r="G105" s="27">
        <f>IF(C105&gt;0, C105-F105, 0)</f>
        <v/>
      </c>
      <c r="H105" s="27">
        <f>H104+D105</f>
        <v/>
      </c>
    </row>
    <row r="106">
      <c r="A106" s="22" t="n">
        <v>97</v>
      </c>
      <c r="B106" s="9">
        <f>EDATE('Loan Details'!$C$12, A106-1)</f>
        <v/>
      </c>
      <c r="C106" s="6">
        <f>G105</f>
        <v/>
      </c>
      <c r="D106" s="6">
        <f>IF(C106&gt;0, MIN('Loan Details'!$C$30, C106 + C106*'Loan Details'!$C$10/1200), 0)</f>
        <v/>
      </c>
      <c r="E106" s="6">
        <f>IF(C106&gt;0, C106*'Loan Details'!$C$10/1200, 0)</f>
        <v/>
      </c>
      <c r="F106" s="6">
        <f>IF(C106&gt;0, D106-E106, 0)</f>
        <v/>
      </c>
      <c r="G106" s="6">
        <f>IF(C106&gt;0, C106-F106, 0)</f>
        <v/>
      </c>
      <c r="H106" s="6">
        <f>H105+D106</f>
        <v/>
      </c>
    </row>
    <row r="107">
      <c r="A107" s="23" t="n">
        <v>98</v>
      </c>
      <c r="B107" s="24">
        <f>EDATE('Loan Details'!$C$12, A107-1)</f>
        <v/>
      </c>
      <c r="C107" s="25">
        <f>G106</f>
        <v/>
      </c>
      <c r="D107" s="25">
        <f>IF(C107&gt;0, MIN('Loan Details'!$C$30, C107 + C107*'Loan Details'!$C$10/1200), 0)</f>
        <v/>
      </c>
      <c r="E107" s="25">
        <f>IF(C107&gt;0, C107*'Loan Details'!$C$10/1200, 0)</f>
        <v/>
      </c>
      <c r="F107" s="25">
        <f>IF(C107&gt;0, D107-E107, 0)</f>
        <v/>
      </c>
      <c r="G107" s="25">
        <f>IF(C107&gt;0, C107-F107, 0)</f>
        <v/>
      </c>
      <c r="H107" s="25">
        <f>H106+D107</f>
        <v/>
      </c>
    </row>
    <row r="108">
      <c r="A108" s="22" t="n">
        <v>99</v>
      </c>
      <c r="B108" s="9">
        <f>EDATE('Loan Details'!$C$12, A108-1)</f>
        <v/>
      </c>
      <c r="C108" s="6">
        <f>G107</f>
        <v/>
      </c>
      <c r="D108" s="6">
        <f>IF(C108&gt;0, MIN('Loan Details'!$C$30, C108 + C108*'Loan Details'!$C$10/1200), 0)</f>
        <v/>
      </c>
      <c r="E108" s="6">
        <f>IF(C108&gt;0, C108*'Loan Details'!$C$10/1200, 0)</f>
        <v/>
      </c>
      <c r="F108" s="6">
        <f>IF(C108&gt;0, D108-E108, 0)</f>
        <v/>
      </c>
      <c r="G108" s="6">
        <f>IF(C108&gt;0, C108-F108, 0)</f>
        <v/>
      </c>
      <c r="H108" s="6">
        <f>H107+D108</f>
        <v/>
      </c>
    </row>
    <row r="109">
      <c r="A109" s="23" t="n">
        <v>100</v>
      </c>
      <c r="B109" s="24">
        <f>EDATE('Loan Details'!$C$12, A109-1)</f>
        <v/>
      </c>
      <c r="C109" s="25">
        <f>G108</f>
        <v/>
      </c>
      <c r="D109" s="25">
        <f>IF(C109&gt;0, MIN('Loan Details'!$C$30, C109 + C109*'Loan Details'!$C$10/1200), 0)</f>
        <v/>
      </c>
      <c r="E109" s="25">
        <f>IF(C109&gt;0, C109*'Loan Details'!$C$10/1200, 0)</f>
        <v/>
      </c>
      <c r="F109" s="25">
        <f>IF(C109&gt;0, D109-E109, 0)</f>
        <v/>
      </c>
      <c r="G109" s="25">
        <f>IF(C109&gt;0, C109-F109, 0)</f>
        <v/>
      </c>
      <c r="H109" s="25">
        <f>H108+D109</f>
        <v/>
      </c>
    </row>
    <row r="110">
      <c r="A110" s="22" t="n">
        <v>101</v>
      </c>
      <c r="B110" s="9">
        <f>EDATE('Loan Details'!$C$12, A110-1)</f>
        <v/>
      </c>
      <c r="C110" s="6">
        <f>G109</f>
        <v/>
      </c>
      <c r="D110" s="6">
        <f>IF(C110&gt;0, MIN('Loan Details'!$C$30, C110 + C110*'Loan Details'!$C$10/1200), 0)</f>
        <v/>
      </c>
      <c r="E110" s="6">
        <f>IF(C110&gt;0, C110*'Loan Details'!$C$10/1200, 0)</f>
        <v/>
      </c>
      <c r="F110" s="6">
        <f>IF(C110&gt;0, D110-E110, 0)</f>
        <v/>
      </c>
      <c r="G110" s="6">
        <f>IF(C110&gt;0, C110-F110, 0)</f>
        <v/>
      </c>
      <c r="H110" s="6">
        <f>H109+D110</f>
        <v/>
      </c>
    </row>
    <row r="111">
      <c r="A111" s="23" t="n">
        <v>102</v>
      </c>
      <c r="B111" s="24">
        <f>EDATE('Loan Details'!$C$12, A111-1)</f>
        <v/>
      </c>
      <c r="C111" s="25">
        <f>G110</f>
        <v/>
      </c>
      <c r="D111" s="25">
        <f>IF(C111&gt;0, MIN('Loan Details'!$C$30, C111 + C111*'Loan Details'!$C$10/1200), 0)</f>
        <v/>
      </c>
      <c r="E111" s="25">
        <f>IF(C111&gt;0, C111*'Loan Details'!$C$10/1200, 0)</f>
        <v/>
      </c>
      <c r="F111" s="25">
        <f>IF(C111&gt;0, D111-E111, 0)</f>
        <v/>
      </c>
      <c r="G111" s="25">
        <f>IF(C111&gt;0, C111-F111, 0)</f>
        <v/>
      </c>
      <c r="H111" s="25">
        <f>H110+D111</f>
        <v/>
      </c>
    </row>
    <row r="112">
      <c r="A112" s="22" t="n">
        <v>103</v>
      </c>
      <c r="B112" s="9">
        <f>EDATE('Loan Details'!$C$12, A112-1)</f>
        <v/>
      </c>
      <c r="C112" s="6">
        <f>G111</f>
        <v/>
      </c>
      <c r="D112" s="6">
        <f>IF(C112&gt;0, MIN('Loan Details'!$C$30, C112 + C112*'Loan Details'!$C$10/1200), 0)</f>
        <v/>
      </c>
      <c r="E112" s="6">
        <f>IF(C112&gt;0, C112*'Loan Details'!$C$10/1200, 0)</f>
        <v/>
      </c>
      <c r="F112" s="6">
        <f>IF(C112&gt;0, D112-E112, 0)</f>
        <v/>
      </c>
      <c r="G112" s="6">
        <f>IF(C112&gt;0, C112-F112, 0)</f>
        <v/>
      </c>
      <c r="H112" s="6">
        <f>H111+D112</f>
        <v/>
      </c>
    </row>
    <row r="113">
      <c r="A113" s="23" t="n">
        <v>104</v>
      </c>
      <c r="B113" s="24">
        <f>EDATE('Loan Details'!$C$12, A113-1)</f>
        <v/>
      </c>
      <c r="C113" s="25">
        <f>G112</f>
        <v/>
      </c>
      <c r="D113" s="25">
        <f>IF(C113&gt;0, MIN('Loan Details'!$C$30, C113 + C113*'Loan Details'!$C$10/1200), 0)</f>
        <v/>
      </c>
      <c r="E113" s="25">
        <f>IF(C113&gt;0, C113*'Loan Details'!$C$10/1200, 0)</f>
        <v/>
      </c>
      <c r="F113" s="25">
        <f>IF(C113&gt;0, D113-E113, 0)</f>
        <v/>
      </c>
      <c r="G113" s="25">
        <f>IF(C113&gt;0, C113-F113, 0)</f>
        <v/>
      </c>
      <c r="H113" s="25">
        <f>H112+D113</f>
        <v/>
      </c>
    </row>
    <row r="114">
      <c r="A114" s="22" t="n">
        <v>105</v>
      </c>
      <c r="B114" s="9">
        <f>EDATE('Loan Details'!$C$12, A114-1)</f>
        <v/>
      </c>
      <c r="C114" s="6">
        <f>G113</f>
        <v/>
      </c>
      <c r="D114" s="6">
        <f>IF(C114&gt;0, MIN('Loan Details'!$C$30, C114 + C114*'Loan Details'!$C$10/1200), 0)</f>
        <v/>
      </c>
      <c r="E114" s="6">
        <f>IF(C114&gt;0, C114*'Loan Details'!$C$10/1200, 0)</f>
        <v/>
      </c>
      <c r="F114" s="6">
        <f>IF(C114&gt;0, D114-E114, 0)</f>
        <v/>
      </c>
      <c r="G114" s="6">
        <f>IF(C114&gt;0, C114-F114, 0)</f>
        <v/>
      </c>
      <c r="H114" s="6">
        <f>H113+D114</f>
        <v/>
      </c>
    </row>
    <row r="115">
      <c r="A115" s="23" t="n">
        <v>106</v>
      </c>
      <c r="B115" s="24">
        <f>EDATE('Loan Details'!$C$12, A115-1)</f>
        <v/>
      </c>
      <c r="C115" s="25">
        <f>G114</f>
        <v/>
      </c>
      <c r="D115" s="25">
        <f>IF(C115&gt;0, MIN('Loan Details'!$C$30, C115 + C115*'Loan Details'!$C$10/1200), 0)</f>
        <v/>
      </c>
      <c r="E115" s="25">
        <f>IF(C115&gt;0, C115*'Loan Details'!$C$10/1200, 0)</f>
        <v/>
      </c>
      <c r="F115" s="25">
        <f>IF(C115&gt;0, D115-E115, 0)</f>
        <v/>
      </c>
      <c r="G115" s="25">
        <f>IF(C115&gt;0, C115-F115, 0)</f>
        <v/>
      </c>
      <c r="H115" s="25">
        <f>H114+D115</f>
        <v/>
      </c>
    </row>
    <row r="116">
      <c r="A116" s="22" t="n">
        <v>107</v>
      </c>
      <c r="B116" s="9">
        <f>EDATE('Loan Details'!$C$12, A116-1)</f>
        <v/>
      </c>
      <c r="C116" s="6">
        <f>G115</f>
        <v/>
      </c>
      <c r="D116" s="6">
        <f>IF(C116&gt;0, MIN('Loan Details'!$C$30, C116 + C116*'Loan Details'!$C$10/1200), 0)</f>
        <v/>
      </c>
      <c r="E116" s="6">
        <f>IF(C116&gt;0, C116*'Loan Details'!$C$10/1200, 0)</f>
        <v/>
      </c>
      <c r="F116" s="6">
        <f>IF(C116&gt;0, D116-E116, 0)</f>
        <v/>
      </c>
      <c r="G116" s="6">
        <f>IF(C116&gt;0, C116-F116, 0)</f>
        <v/>
      </c>
      <c r="H116" s="6">
        <f>H115+D116</f>
        <v/>
      </c>
    </row>
    <row r="117">
      <c r="A117" s="21" t="n">
        <v>108</v>
      </c>
      <c r="B117" s="26">
        <f>EDATE('Loan Details'!$C$12, A117-1)</f>
        <v/>
      </c>
      <c r="C117" s="27">
        <f>G116</f>
        <v/>
      </c>
      <c r="D117" s="27">
        <f>IF(C117&gt;0, MIN('Loan Details'!$C$30, C117 + C117*'Loan Details'!$C$10/1200), 0)</f>
        <v/>
      </c>
      <c r="E117" s="27">
        <f>IF(C117&gt;0, C117*'Loan Details'!$C$10/1200, 0)</f>
        <v/>
      </c>
      <c r="F117" s="27">
        <f>IF(C117&gt;0, D117-E117, 0)</f>
        <v/>
      </c>
      <c r="G117" s="27">
        <f>IF(C117&gt;0, C117-F117, 0)</f>
        <v/>
      </c>
      <c r="H117" s="27">
        <f>H116+D117</f>
        <v/>
      </c>
    </row>
    <row r="118">
      <c r="A118" s="22" t="n">
        <v>109</v>
      </c>
      <c r="B118" s="9">
        <f>EDATE('Loan Details'!$C$12, A118-1)</f>
        <v/>
      </c>
      <c r="C118" s="6">
        <f>G117</f>
        <v/>
      </c>
      <c r="D118" s="6">
        <f>IF(C118&gt;0, MIN('Loan Details'!$C$30, C118 + C118*'Loan Details'!$C$10/1200), 0)</f>
        <v/>
      </c>
      <c r="E118" s="6">
        <f>IF(C118&gt;0, C118*'Loan Details'!$C$10/1200, 0)</f>
        <v/>
      </c>
      <c r="F118" s="6">
        <f>IF(C118&gt;0, D118-E118, 0)</f>
        <v/>
      </c>
      <c r="G118" s="6">
        <f>IF(C118&gt;0, C118-F118, 0)</f>
        <v/>
      </c>
      <c r="H118" s="6">
        <f>H117+D118</f>
        <v/>
      </c>
    </row>
    <row r="119">
      <c r="A119" s="23" t="n">
        <v>110</v>
      </c>
      <c r="B119" s="24">
        <f>EDATE('Loan Details'!$C$12, A119-1)</f>
        <v/>
      </c>
      <c r="C119" s="25">
        <f>G118</f>
        <v/>
      </c>
      <c r="D119" s="25">
        <f>IF(C119&gt;0, MIN('Loan Details'!$C$30, C119 + C119*'Loan Details'!$C$10/1200), 0)</f>
        <v/>
      </c>
      <c r="E119" s="25">
        <f>IF(C119&gt;0, C119*'Loan Details'!$C$10/1200, 0)</f>
        <v/>
      </c>
      <c r="F119" s="25">
        <f>IF(C119&gt;0, D119-E119, 0)</f>
        <v/>
      </c>
      <c r="G119" s="25">
        <f>IF(C119&gt;0, C119-F119, 0)</f>
        <v/>
      </c>
      <c r="H119" s="25">
        <f>H118+D119</f>
        <v/>
      </c>
    </row>
    <row r="120">
      <c r="A120" s="22" t="n">
        <v>111</v>
      </c>
      <c r="B120" s="9">
        <f>EDATE('Loan Details'!$C$12, A120-1)</f>
        <v/>
      </c>
      <c r="C120" s="6">
        <f>G119</f>
        <v/>
      </c>
      <c r="D120" s="6">
        <f>IF(C120&gt;0, MIN('Loan Details'!$C$30, C120 + C120*'Loan Details'!$C$10/1200), 0)</f>
        <v/>
      </c>
      <c r="E120" s="6">
        <f>IF(C120&gt;0, C120*'Loan Details'!$C$10/1200, 0)</f>
        <v/>
      </c>
      <c r="F120" s="6">
        <f>IF(C120&gt;0, D120-E120, 0)</f>
        <v/>
      </c>
      <c r="G120" s="6">
        <f>IF(C120&gt;0, C120-F120, 0)</f>
        <v/>
      </c>
      <c r="H120" s="6">
        <f>H119+D120</f>
        <v/>
      </c>
    </row>
    <row r="121">
      <c r="A121" s="23" t="n">
        <v>112</v>
      </c>
      <c r="B121" s="24">
        <f>EDATE('Loan Details'!$C$12, A121-1)</f>
        <v/>
      </c>
      <c r="C121" s="25">
        <f>G120</f>
        <v/>
      </c>
      <c r="D121" s="25">
        <f>IF(C121&gt;0, MIN('Loan Details'!$C$30, C121 + C121*'Loan Details'!$C$10/1200), 0)</f>
        <v/>
      </c>
      <c r="E121" s="25">
        <f>IF(C121&gt;0, C121*'Loan Details'!$C$10/1200, 0)</f>
        <v/>
      </c>
      <c r="F121" s="25">
        <f>IF(C121&gt;0, D121-E121, 0)</f>
        <v/>
      </c>
      <c r="G121" s="25">
        <f>IF(C121&gt;0, C121-F121, 0)</f>
        <v/>
      </c>
      <c r="H121" s="25">
        <f>H120+D121</f>
        <v/>
      </c>
    </row>
    <row r="122">
      <c r="A122" s="22" t="n">
        <v>113</v>
      </c>
      <c r="B122" s="9">
        <f>EDATE('Loan Details'!$C$12, A122-1)</f>
        <v/>
      </c>
      <c r="C122" s="6">
        <f>G121</f>
        <v/>
      </c>
      <c r="D122" s="6">
        <f>IF(C122&gt;0, MIN('Loan Details'!$C$30, C122 + C122*'Loan Details'!$C$10/1200), 0)</f>
        <v/>
      </c>
      <c r="E122" s="6">
        <f>IF(C122&gt;0, C122*'Loan Details'!$C$10/1200, 0)</f>
        <v/>
      </c>
      <c r="F122" s="6">
        <f>IF(C122&gt;0, D122-E122, 0)</f>
        <v/>
      </c>
      <c r="G122" s="6">
        <f>IF(C122&gt;0, C122-F122, 0)</f>
        <v/>
      </c>
      <c r="H122" s="6">
        <f>H121+D122</f>
        <v/>
      </c>
    </row>
    <row r="123">
      <c r="A123" s="23" t="n">
        <v>114</v>
      </c>
      <c r="B123" s="24">
        <f>EDATE('Loan Details'!$C$12, A123-1)</f>
        <v/>
      </c>
      <c r="C123" s="25">
        <f>G122</f>
        <v/>
      </c>
      <c r="D123" s="25">
        <f>IF(C123&gt;0, MIN('Loan Details'!$C$30, C123 + C123*'Loan Details'!$C$10/1200), 0)</f>
        <v/>
      </c>
      <c r="E123" s="25">
        <f>IF(C123&gt;0, C123*'Loan Details'!$C$10/1200, 0)</f>
        <v/>
      </c>
      <c r="F123" s="25">
        <f>IF(C123&gt;0, D123-E123, 0)</f>
        <v/>
      </c>
      <c r="G123" s="25">
        <f>IF(C123&gt;0, C123-F123, 0)</f>
        <v/>
      </c>
      <c r="H123" s="25">
        <f>H122+D123</f>
        <v/>
      </c>
    </row>
    <row r="124">
      <c r="A124" s="22" t="n">
        <v>115</v>
      </c>
      <c r="B124" s="9">
        <f>EDATE('Loan Details'!$C$12, A124-1)</f>
        <v/>
      </c>
      <c r="C124" s="6">
        <f>G123</f>
        <v/>
      </c>
      <c r="D124" s="6">
        <f>IF(C124&gt;0, MIN('Loan Details'!$C$30, C124 + C124*'Loan Details'!$C$10/1200), 0)</f>
        <v/>
      </c>
      <c r="E124" s="6">
        <f>IF(C124&gt;0, C124*'Loan Details'!$C$10/1200, 0)</f>
        <v/>
      </c>
      <c r="F124" s="6">
        <f>IF(C124&gt;0, D124-E124, 0)</f>
        <v/>
      </c>
      <c r="G124" s="6">
        <f>IF(C124&gt;0, C124-F124, 0)</f>
        <v/>
      </c>
      <c r="H124" s="6">
        <f>H123+D124</f>
        <v/>
      </c>
    </row>
    <row r="125">
      <c r="A125" s="23" t="n">
        <v>116</v>
      </c>
      <c r="B125" s="24">
        <f>EDATE('Loan Details'!$C$12, A125-1)</f>
        <v/>
      </c>
      <c r="C125" s="25">
        <f>G124</f>
        <v/>
      </c>
      <c r="D125" s="25">
        <f>IF(C125&gt;0, MIN('Loan Details'!$C$30, C125 + C125*'Loan Details'!$C$10/1200), 0)</f>
        <v/>
      </c>
      <c r="E125" s="25">
        <f>IF(C125&gt;0, C125*'Loan Details'!$C$10/1200, 0)</f>
        <v/>
      </c>
      <c r="F125" s="25">
        <f>IF(C125&gt;0, D125-E125, 0)</f>
        <v/>
      </c>
      <c r="G125" s="25">
        <f>IF(C125&gt;0, C125-F125, 0)</f>
        <v/>
      </c>
      <c r="H125" s="25">
        <f>H124+D125</f>
        <v/>
      </c>
    </row>
    <row r="126">
      <c r="A126" s="22" t="n">
        <v>117</v>
      </c>
      <c r="B126" s="9">
        <f>EDATE('Loan Details'!$C$12, A126-1)</f>
        <v/>
      </c>
      <c r="C126" s="6">
        <f>G125</f>
        <v/>
      </c>
      <c r="D126" s="6">
        <f>IF(C126&gt;0, MIN('Loan Details'!$C$30, C126 + C126*'Loan Details'!$C$10/1200), 0)</f>
        <v/>
      </c>
      <c r="E126" s="6">
        <f>IF(C126&gt;0, C126*'Loan Details'!$C$10/1200, 0)</f>
        <v/>
      </c>
      <c r="F126" s="6">
        <f>IF(C126&gt;0, D126-E126, 0)</f>
        <v/>
      </c>
      <c r="G126" s="6">
        <f>IF(C126&gt;0, C126-F126, 0)</f>
        <v/>
      </c>
      <c r="H126" s="6">
        <f>H125+D126</f>
        <v/>
      </c>
    </row>
    <row r="127">
      <c r="A127" s="23" t="n">
        <v>118</v>
      </c>
      <c r="B127" s="24">
        <f>EDATE('Loan Details'!$C$12, A127-1)</f>
        <v/>
      </c>
      <c r="C127" s="25">
        <f>G126</f>
        <v/>
      </c>
      <c r="D127" s="25">
        <f>IF(C127&gt;0, MIN('Loan Details'!$C$30, C127 + C127*'Loan Details'!$C$10/1200), 0)</f>
        <v/>
      </c>
      <c r="E127" s="25">
        <f>IF(C127&gt;0, C127*'Loan Details'!$C$10/1200, 0)</f>
        <v/>
      </c>
      <c r="F127" s="25">
        <f>IF(C127&gt;0, D127-E127, 0)</f>
        <v/>
      </c>
      <c r="G127" s="25">
        <f>IF(C127&gt;0, C127-F127, 0)</f>
        <v/>
      </c>
      <c r="H127" s="25">
        <f>H126+D127</f>
        <v/>
      </c>
    </row>
    <row r="128">
      <c r="A128" s="22" t="n">
        <v>119</v>
      </c>
      <c r="B128" s="9">
        <f>EDATE('Loan Details'!$C$12, A128-1)</f>
        <v/>
      </c>
      <c r="C128" s="6">
        <f>G127</f>
        <v/>
      </c>
      <c r="D128" s="6">
        <f>IF(C128&gt;0, MIN('Loan Details'!$C$30, C128 + C128*'Loan Details'!$C$10/1200), 0)</f>
        <v/>
      </c>
      <c r="E128" s="6">
        <f>IF(C128&gt;0, C128*'Loan Details'!$C$10/1200, 0)</f>
        <v/>
      </c>
      <c r="F128" s="6">
        <f>IF(C128&gt;0, D128-E128, 0)</f>
        <v/>
      </c>
      <c r="G128" s="6">
        <f>IF(C128&gt;0, C128-F128, 0)</f>
        <v/>
      </c>
      <c r="H128" s="6">
        <f>H127+D128</f>
        <v/>
      </c>
    </row>
    <row r="129">
      <c r="A129" s="21" t="n">
        <v>120</v>
      </c>
      <c r="B129" s="26">
        <f>EDATE('Loan Details'!$C$12, A129-1)</f>
        <v/>
      </c>
      <c r="C129" s="27">
        <f>G128</f>
        <v/>
      </c>
      <c r="D129" s="27">
        <f>IF(C129&gt;0, MIN('Loan Details'!$C$30, C129 + C129*'Loan Details'!$C$10/1200), 0)</f>
        <v/>
      </c>
      <c r="E129" s="27">
        <f>IF(C129&gt;0, C129*'Loan Details'!$C$10/1200, 0)</f>
        <v/>
      </c>
      <c r="F129" s="27">
        <f>IF(C129&gt;0, D129-E129, 0)</f>
        <v/>
      </c>
      <c r="G129" s="27">
        <f>IF(C129&gt;0, C129-F129, 0)</f>
        <v/>
      </c>
      <c r="H129" s="27">
        <f>H128+D129</f>
        <v/>
      </c>
    </row>
    <row r="130">
      <c r="A130" s="22" t="n">
        <v>121</v>
      </c>
      <c r="B130" s="9">
        <f>EDATE('Loan Details'!$C$12, A130-1)</f>
        <v/>
      </c>
      <c r="C130" s="6">
        <f>G129</f>
        <v/>
      </c>
      <c r="D130" s="6">
        <f>IF(C130&gt;0, MIN('Loan Details'!$C$30, C130 + C130*'Loan Details'!$C$10/1200), 0)</f>
        <v/>
      </c>
      <c r="E130" s="6">
        <f>IF(C130&gt;0, C130*'Loan Details'!$C$10/1200, 0)</f>
        <v/>
      </c>
      <c r="F130" s="6">
        <f>IF(C130&gt;0, D130-E130, 0)</f>
        <v/>
      </c>
      <c r="G130" s="6">
        <f>IF(C130&gt;0, C130-F130, 0)</f>
        <v/>
      </c>
      <c r="H130" s="6">
        <f>H129+D130</f>
        <v/>
      </c>
    </row>
    <row r="131">
      <c r="A131" s="23" t="n">
        <v>122</v>
      </c>
      <c r="B131" s="24">
        <f>EDATE('Loan Details'!$C$12, A131-1)</f>
        <v/>
      </c>
      <c r="C131" s="25">
        <f>G130</f>
        <v/>
      </c>
      <c r="D131" s="25">
        <f>IF(C131&gt;0, MIN('Loan Details'!$C$30, C131 + C131*'Loan Details'!$C$10/1200), 0)</f>
        <v/>
      </c>
      <c r="E131" s="25">
        <f>IF(C131&gt;0, C131*'Loan Details'!$C$10/1200, 0)</f>
        <v/>
      </c>
      <c r="F131" s="25">
        <f>IF(C131&gt;0, D131-E131, 0)</f>
        <v/>
      </c>
      <c r="G131" s="25">
        <f>IF(C131&gt;0, C131-F131, 0)</f>
        <v/>
      </c>
      <c r="H131" s="25">
        <f>H130+D131</f>
        <v/>
      </c>
    </row>
    <row r="132">
      <c r="A132" s="22" t="n">
        <v>123</v>
      </c>
      <c r="B132" s="9">
        <f>EDATE('Loan Details'!$C$12, A132-1)</f>
        <v/>
      </c>
      <c r="C132" s="6">
        <f>G131</f>
        <v/>
      </c>
      <c r="D132" s="6">
        <f>IF(C132&gt;0, MIN('Loan Details'!$C$30, C132 + C132*'Loan Details'!$C$10/1200), 0)</f>
        <v/>
      </c>
      <c r="E132" s="6">
        <f>IF(C132&gt;0, C132*'Loan Details'!$C$10/1200, 0)</f>
        <v/>
      </c>
      <c r="F132" s="6">
        <f>IF(C132&gt;0, D132-E132, 0)</f>
        <v/>
      </c>
      <c r="G132" s="6">
        <f>IF(C132&gt;0, C132-F132, 0)</f>
        <v/>
      </c>
      <c r="H132" s="6">
        <f>H131+D132</f>
        <v/>
      </c>
    </row>
    <row r="133">
      <c r="A133" s="23" t="n">
        <v>124</v>
      </c>
      <c r="B133" s="24">
        <f>EDATE('Loan Details'!$C$12, A133-1)</f>
        <v/>
      </c>
      <c r="C133" s="25">
        <f>G132</f>
        <v/>
      </c>
      <c r="D133" s="25">
        <f>IF(C133&gt;0, MIN('Loan Details'!$C$30, C133 + C133*'Loan Details'!$C$10/1200), 0)</f>
        <v/>
      </c>
      <c r="E133" s="25">
        <f>IF(C133&gt;0, C133*'Loan Details'!$C$10/1200, 0)</f>
        <v/>
      </c>
      <c r="F133" s="25">
        <f>IF(C133&gt;0, D133-E133, 0)</f>
        <v/>
      </c>
      <c r="G133" s="25">
        <f>IF(C133&gt;0, C133-F133, 0)</f>
        <v/>
      </c>
      <c r="H133" s="25">
        <f>H132+D133</f>
        <v/>
      </c>
    </row>
    <row r="134">
      <c r="A134" s="22" t="n">
        <v>125</v>
      </c>
      <c r="B134" s="9">
        <f>EDATE('Loan Details'!$C$12, A134-1)</f>
        <v/>
      </c>
      <c r="C134" s="6">
        <f>G133</f>
        <v/>
      </c>
      <c r="D134" s="6">
        <f>IF(C134&gt;0, MIN('Loan Details'!$C$30, C134 + C134*'Loan Details'!$C$10/1200), 0)</f>
        <v/>
      </c>
      <c r="E134" s="6">
        <f>IF(C134&gt;0, C134*'Loan Details'!$C$10/1200, 0)</f>
        <v/>
      </c>
      <c r="F134" s="6">
        <f>IF(C134&gt;0, D134-E134, 0)</f>
        <v/>
      </c>
      <c r="G134" s="6">
        <f>IF(C134&gt;0, C134-F134, 0)</f>
        <v/>
      </c>
      <c r="H134" s="6">
        <f>H133+D134</f>
        <v/>
      </c>
    </row>
    <row r="135">
      <c r="A135" s="23" t="n">
        <v>126</v>
      </c>
      <c r="B135" s="24">
        <f>EDATE('Loan Details'!$C$12, A135-1)</f>
        <v/>
      </c>
      <c r="C135" s="25">
        <f>G134</f>
        <v/>
      </c>
      <c r="D135" s="25">
        <f>IF(C135&gt;0, MIN('Loan Details'!$C$30, C135 + C135*'Loan Details'!$C$10/1200), 0)</f>
        <v/>
      </c>
      <c r="E135" s="25">
        <f>IF(C135&gt;0, C135*'Loan Details'!$C$10/1200, 0)</f>
        <v/>
      </c>
      <c r="F135" s="25">
        <f>IF(C135&gt;0, D135-E135, 0)</f>
        <v/>
      </c>
      <c r="G135" s="25">
        <f>IF(C135&gt;0, C135-F135, 0)</f>
        <v/>
      </c>
      <c r="H135" s="25">
        <f>H134+D135</f>
        <v/>
      </c>
    </row>
    <row r="136">
      <c r="A136" s="22" t="n">
        <v>127</v>
      </c>
      <c r="B136" s="9">
        <f>EDATE('Loan Details'!$C$12, A136-1)</f>
        <v/>
      </c>
      <c r="C136" s="6">
        <f>G135</f>
        <v/>
      </c>
      <c r="D136" s="6">
        <f>IF(C136&gt;0, MIN('Loan Details'!$C$30, C136 + C136*'Loan Details'!$C$10/1200), 0)</f>
        <v/>
      </c>
      <c r="E136" s="6">
        <f>IF(C136&gt;0, C136*'Loan Details'!$C$10/1200, 0)</f>
        <v/>
      </c>
      <c r="F136" s="6">
        <f>IF(C136&gt;0, D136-E136, 0)</f>
        <v/>
      </c>
      <c r="G136" s="6">
        <f>IF(C136&gt;0, C136-F136, 0)</f>
        <v/>
      </c>
      <c r="H136" s="6">
        <f>H135+D136</f>
        <v/>
      </c>
    </row>
    <row r="137">
      <c r="A137" s="23" t="n">
        <v>128</v>
      </c>
      <c r="B137" s="24">
        <f>EDATE('Loan Details'!$C$12, A137-1)</f>
        <v/>
      </c>
      <c r="C137" s="25">
        <f>G136</f>
        <v/>
      </c>
      <c r="D137" s="25">
        <f>IF(C137&gt;0, MIN('Loan Details'!$C$30, C137 + C137*'Loan Details'!$C$10/1200), 0)</f>
        <v/>
      </c>
      <c r="E137" s="25">
        <f>IF(C137&gt;0, C137*'Loan Details'!$C$10/1200, 0)</f>
        <v/>
      </c>
      <c r="F137" s="25">
        <f>IF(C137&gt;0, D137-E137, 0)</f>
        <v/>
      </c>
      <c r="G137" s="25">
        <f>IF(C137&gt;0, C137-F137, 0)</f>
        <v/>
      </c>
      <c r="H137" s="25">
        <f>H136+D137</f>
        <v/>
      </c>
    </row>
    <row r="138">
      <c r="A138" s="22" t="n">
        <v>129</v>
      </c>
      <c r="B138" s="9">
        <f>EDATE('Loan Details'!$C$12, A138-1)</f>
        <v/>
      </c>
      <c r="C138" s="6">
        <f>G137</f>
        <v/>
      </c>
      <c r="D138" s="6">
        <f>IF(C138&gt;0, MIN('Loan Details'!$C$30, C138 + C138*'Loan Details'!$C$10/1200), 0)</f>
        <v/>
      </c>
      <c r="E138" s="6">
        <f>IF(C138&gt;0, C138*'Loan Details'!$C$10/1200, 0)</f>
        <v/>
      </c>
      <c r="F138" s="6">
        <f>IF(C138&gt;0, D138-E138, 0)</f>
        <v/>
      </c>
      <c r="G138" s="6">
        <f>IF(C138&gt;0, C138-F138, 0)</f>
        <v/>
      </c>
      <c r="H138" s="6">
        <f>H137+D138</f>
        <v/>
      </c>
    </row>
    <row r="139">
      <c r="A139" s="23" t="n">
        <v>130</v>
      </c>
      <c r="B139" s="24">
        <f>EDATE('Loan Details'!$C$12, A139-1)</f>
        <v/>
      </c>
      <c r="C139" s="25">
        <f>G138</f>
        <v/>
      </c>
      <c r="D139" s="25">
        <f>IF(C139&gt;0, MIN('Loan Details'!$C$30, C139 + C139*'Loan Details'!$C$10/1200), 0)</f>
        <v/>
      </c>
      <c r="E139" s="25">
        <f>IF(C139&gt;0, C139*'Loan Details'!$C$10/1200, 0)</f>
        <v/>
      </c>
      <c r="F139" s="25">
        <f>IF(C139&gt;0, D139-E139, 0)</f>
        <v/>
      </c>
      <c r="G139" s="25">
        <f>IF(C139&gt;0, C139-F139, 0)</f>
        <v/>
      </c>
      <c r="H139" s="25">
        <f>H138+D139</f>
        <v/>
      </c>
    </row>
    <row r="140">
      <c r="A140" s="22" t="n">
        <v>131</v>
      </c>
      <c r="B140" s="9">
        <f>EDATE('Loan Details'!$C$12, A140-1)</f>
        <v/>
      </c>
      <c r="C140" s="6">
        <f>G139</f>
        <v/>
      </c>
      <c r="D140" s="6">
        <f>IF(C140&gt;0, MIN('Loan Details'!$C$30, C140 + C140*'Loan Details'!$C$10/1200), 0)</f>
        <v/>
      </c>
      <c r="E140" s="6">
        <f>IF(C140&gt;0, C140*'Loan Details'!$C$10/1200, 0)</f>
        <v/>
      </c>
      <c r="F140" s="6">
        <f>IF(C140&gt;0, D140-E140, 0)</f>
        <v/>
      </c>
      <c r="G140" s="6">
        <f>IF(C140&gt;0, C140-F140, 0)</f>
        <v/>
      </c>
      <c r="H140" s="6">
        <f>H139+D140</f>
        <v/>
      </c>
    </row>
    <row r="141">
      <c r="A141" s="21" t="n">
        <v>132</v>
      </c>
      <c r="B141" s="26">
        <f>EDATE('Loan Details'!$C$12, A141-1)</f>
        <v/>
      </c>
      <c r="C141" s="27">
        <f>G140</f>
        <v/>
      </c>
      <c r="D141" s="27">
        <f>IF(C141&gt;0, MIN('Loan Details'!$C$30, C141 + C141*'Loan Details'!$C$10/1200), 0)</f>
        <v/>
      </c>
      <c r="E141" s="27">
        <f>IF(C141&gt;0, C141*'Loan Details'!$C$10/1200, 0)</f>
        <v/>
      </c>
      <c r="F141" s="27">
        <f>IF(C141&gt;0, D141-E141, 0)</f>
        <v/>
      </c>
      <c r="G141" s="27">
        <f>IF(C141&gt;0, C141-F141, 0)</f>
        <v/>
      </c>
      <c r="H141" s="27">
        <f>H140+D141</f>
        <v/>
      </c>
    </row>
    <row r="142">
      <c r="A142" s="22" t="n">
        <v>133</v>
      </c>
      <c r="B142" s="9">
        <f>EDATE('Loan Details'!$C$12, A142-1)</f>
        <v/>
      </c>
      <c r="C142" s="6">
        <f>G141</f>
        <v/>
      </c>
      <c r="D142" s="6">
        <f>IF(C142&gt;0, MIN('Loan Details'!$C$30, C142 + C142*'Loan Details'!$C$10/1200), 0)</f>
        <v/>
      </c>
      <c r="E142" s="6">
        <f>IF(C142&gt;0, C142*'Loan Details'!$C$10/1200, 0)</f>
        <v/>
      </c>
      <c r="F142" s="6">
        <f>IF(C142&gt;0, D142-E142, 0)</f>
        <v/>
      </c>
      <c r="G142" s="6">
        <f>IF(C142&gt;0, C142-F142, 0)</f>
        <v/>
      </c>
      <c r="H142" s="6">
        <f>H141+D142</f>
        <v/>
      </c>
    </row>
    <row r="143">
      <c r="A143" s="23" t="n">
        <v>134</v>
      </c>
      <c r="B143" s="24">
        <f>EDATE('Loan Details'!$C$12, A143-1)</f>
        <v/>
      </c>
      <c r="C143" s="25">
        <f>G142</f>
        <v/>
      </c>
      <c r="D143" s="25">
        <f>IF(C143&gt;0, MIN('Loan Details'!$C$30, C143 + C143*'Loan Details'!$C$10/1200), 0)</f>
        <v/>
      </c>
      <c r="E143" s="25">
        <f>IF(C143&gt;0, C143*'Loan Details'!$C$10/1200, 0)</f>
        <v/>
      </c>
      <c r="F143" s="25">
        <f>IF(C143&gt;0, D143-E143, 0)</f>
        <v/>
      </c>
      <c r="G143" s="25">
        <f>IF(C143&gt;0, C143-F143, 0)</f>
        <v/>
      </c>
      <c r="H143" s="25">
        <f>H142+D143</f>
        <v/>
      </c>
    </row>
    <row r="144">
      <c r="A144" s="22" t="n">
        <v>135</v>
      </c>
      <c r="B144" s="9">
        <f>EDATE('Loan Details'!$C$12, A144-1)</f>
        <v/>
      </c>
      <c r="C144" s="6">
        <f>G143</f>
        <v/>
      </c>
      <c r="D144" s="6">
        <f>IF(C144&gt;0, MIN('Loan Details'!$C$30, C144 + C144*'Loan Details'!$C$10/1200), 0)</f>
        <v/>
      </c>
      <c r="E144" s="6">
        <f>IF(C144&gt;0, C144*'Loan Details'!$C$10/1200, 0)</f>
        <v/>
      </c>
      <c r="F144" s="6">
        <f>IF(C144&gt;0, D144-E144, 0)</f>
        <v/>
      </c>
      <c r="G144" s="6">
        <f>IF(C144&gt;0, C144-F144, 0)</f>
        <v/>
      </c>
      <c r="H144" s="6">
        <f>H143+D144</f>
        <v/>
      </c>
    </row>
    <row r="145">
      <c r="A145" s="23" t="n">
        <v>136</v>
      </c>
      <c r="B145" s="24">
        <f>EDATE('Loan Details'!$C$12, A145-1)</f>
        <v/>
      </c>
      <c r="C145" s="25">
        <f>G144</f>
        <v/>
      </c>
      <c r="D145" s="25">
        <f>IF(C145&gt;0, MIN('Loan Details'!$C$30, C145 + C145*'Loan Details'!$C$10/1200), 0)</f>
        <v/>
      </c>
      <c r="E145" s="25">
        <f>IF(C145&gt;0, C145*'Loan Details'!$C$10/1200, 0)</f>
        <v/>
      </c>
      <c r="F145" s="25">
        <f>IF(C145&gt;0, D145-E145, 0)</f>
        <v/>
      </c>
      <c r="G145" s="25">
        <f>IF(C145&gt;0, C145-F145, 0)</f>
        <v/>
      </c>
      <c r="H145" s="25">
        <f>H144+D145</f>
        <v/>
      </c>
    </row>
    <row r="146">
      <c r="A146" s="22" t="n">
        <v>137</v>
      </c>
      <c r="B146" s="9">
        <f>EDATE('Loan Details'!$C$12, A146-1)</f>
        <v/>
      </c>
      <c r="C146" s="6">
        <f>G145</f>
        <v/>
      </c>
      <c r="D146" s="6">
        <f>IF(C146&gt;0, MIN('Loan Details'!$C$30, C146 + C146*'Loan Details'!$C$10/1200), 0)</f>
        <v/>
      </c>
      <c r="E146" s="6">
        <f>IF(C146&gt;0, C146*'Loan Details'!$C$10/1200, 0)</f>
        <v/>
      </c>
      <c r="F146" s="6">
        <f>IF(C146&gt;0, D146-E146, 0)</f>
        <v/>
      </c>
      <c r="G146" s="6">
        <f>IF(C146&gt;0, C146-F146, 0)</f>
        <v/>
      </c>
      <c r="H146" s="6">
        <f>H145+D146</f>
        <v/>
      </c>
    </row>
    <row r="147">
      <c r="A147" s="23" t="n">
        <v>138</v>
      </c>
      <c r="B147" s="24">
        <f>EDATE('Loan Details'!$C$12, A147-1)</f>
        <v/>
      </c>
      <c r="C147" s="25">
        <f>G146</f>
        <v/>
      </c>
      <c r="D147" s="25">
        <f>IF(C147&gt;0, MIN('Loan Details'!$C$30, C147 + C147*'Loan Details'!$C$10/1200), 0)</f>
        <v/>
      </c>
      <c r="E147" s="25">
        <f>IF(C147&gt;0, C147*'Loan Details'!$C$10/1200, 0)</f>
        <v/>
      </c>
      <c r="F147" s="25">
        <f>IF(C147&gt;0, D147-E147, 0)</f>
        <v/>
      </c>
      <c r="G147" s="25">
        <f>IF(C147&gt;0, C147-F147, 0)</f>
        <v/>
      </c>
      <c r="H147" s="25">
        <f>H146+D147</f>
        <v/>
      </c>
    </row>
    <row r="148">
      <c r="A148" s="22" t="n">
        <v>139</v>
      </c>
      <c r="B148" s="9">
        <f>EDATE('Loan Details'!$C$12, A148-1)</f>
        <v/>
      </c>
      <c r="C148" s="6">
        <f>G147</f>
        <v/>
      </c>
      <c r="D148" s="6">
        <f>IF(C148&gt;0, MIN('Loan Details'!$C$30, C148 + C148*'Loan Details'!$C$10/1200), 0)</f>
        <v/>
      </c>
      <c r="E148" s="6">
        <f>IF(C148&gt;0, C148*'Loan Details'!$C$10/1200, 0)</f>
        <v/>
      </c>
      <c r="F148" s="6">
        <f>IF(C148&gt;0, D148-E148, 0)</f>
        <v/>
      </c>
      <c r="G148" s="6">
        <f>IF(C148&gt;0, C148-F148, 0)</f>
        <v/>
      </c>
      <c r="H148" s="6">
        <f>H147+D148</f>
        <v/>
      </c>
    </row>
    <row r="149">
      <c r="A149" s="23" t="n">
        <v>140</v>
      </c>
      <c r="B149" s="24">
        <f>EDATE('Loan Details'!$C$12, A149-1)</f>
        <v/>
      </c>
      <c r="C149" s="25">
        <f>G148</f>
        <v/>
      </c>
      <c r="D149" s="25">
        <f>IF(C149&gt;0, MIN('Loan Details'!$C$30, C149 + C149*'Loan Details'!$C$10/1200), 0)</f>
        <v/>
      </c>
      <c r="E149" s="25">
        <f>IF(C149&gt;0, C149*'Loan Details'!$C$10/1200, 0)</f>
        <v/>
      </c>
      <c r="F149" s="25">
        <f>IF(C149&gt;0, D149-E149, 0)</f>
        <v/>
      </c>
      <c r="G149" s="25">
        <f>IF(C149&gt;0, C149-F149, 0)</f>
        <v/>
      </c>
      <c r="H149" s="25">
        <f>H148+D149</f>
        <v/>
      </c>
    </row>
    <row r="150">
      <c r="A150" s="22" t="n">
        <v>141</v>
      </c>
      <c r="B150" s="9">
        <f>EDATE('Loan Details'!$C$12, A150-1)</f>
        <v/>
      </c>
      <c r="C150" s="6">
        <f>G149</f>
        <v/>
      </c>
      <c r="D150" s="6">
        <f>IF(C150&gt;0, MIN('Loan Details'!$C$30, C150 + C150*'Loan Details'!$C$10/1200), 0)</f>
        <v/>
      </c>
      <c r="E150" s="6">
        <f>IF(C150&gt;0, C150*'Loan Details'!$C$10/1200, 0)</f>
        <v/>
      </c>
      <c r="F150" s="6">
        <f>IF(C150&gt;0, D150-E150, 0)</f>
        <v/>
      </c>
      <c r="G150" s="6">
        <f>IF(C150&gt;0, C150-F150, 0)</f>
        <v/>
      </c>
      <c r="H150" s="6">
        <f>H149+D150</f>
        <v/>
      </c>
    </row>
    <row r="151">
      <c r="A151" s="23" t="n">
        <v>142</v>
      </c>
      <c r="B151" s="24">
        <f>EDATE('Loan Details'!$C$12, A151-1)</f>
        <v/>
      </c>
      <c r="C151" s="25">
        <f>G150</f>
        <v/>
      </c>
      <c r="D151" s="25">
        <f>IF(C151&gt;0, MIN('Loan Details'!$C$30, C151 + C151*'Loan Details'!$C$10/1200), 0)</f>
        <v/>
      </c>
      <c r="E151" s="25">
        <f>IF(C151&gt;0, C151*'Loan Details'!$C$10/1200, 0)</f>
        <v/>
      </c>
      <c r="F151" s="25">
        <f>IF(C151&gt;0, D151-E151, 0)</f>
        <v/>
      </c>
      <c r="G151" s="25">
        <f>IF(C151&gt;0, C151-F151, 0)</f>
        <v/>
      </c>
      <c r="H151" s="25">
        <f>H150+D151</f>
        <v/>
      </c>
    </row>
    <row r="152">
      <c r="A152" s="22" t="n">
        <v>143</v>
      </c>
      <c r="B152" s="9">
        <f>EDATE('Loan Details'!$C$12, A152-1)</f>
        <v/>
      </c>
      <c r="C152" s="6">
        <f>G151</f>
        <v/>
      </c>
      <c r="D152" s="6">
        <f>IF(C152&gt;0, MIN('Loan Details'!$C$30, C152 + C152*'Loan Details'!$C$10/1200), 0)</f>
        <v/>
      </c>
      <c r="E152" s="6">
        <f>IF(C152&gt;0, C152*'Loan Details'!$C$10/1200, 0)</f>
        <v/>
      </c>
      <c r="F152" s="6">
        <f>IF(C152&gt;0, D152-E152, 0)</f>
        <v/>
      </c>
      <c r="G152" s="6">
        <f>IF(C152&gt;0, C152-F152, 0)</f>
        <v/>
      </c>
      <c r="H152" s="6">
        <f>H151+D152</f>
        <v/>
      </c>
    </row>
    <row r="153">
      <c r="A153" s="21" t="n">
        <v>144</v>
      </c>
      <c r="B153" s="26">
        <f>EDATE('Loan Details'!$C$12, A153-1)</f>
        <v/>
      </c>
      <c r="C153" s="27">
        <f>G152</f>
        <v/>
      </c>
      <c r="D153" s="27">
        <f>IF(C153&gt;0, MIN('Loan Details'!$C$30, C153 + C153*'Loan Details'!$C$10/1200), 0)</f>
        <v/>
      </c>
      <c r="E153" s="27">
        <f>IF(C153&gt;0, C153*'Loan Details'!$C$10/1200, 0)</f>
        <v/>
      </c>
      <c r="F153" s="27">
        <f>IF(C153&gt;0, D153-E153, 0)</f>
        <v/>
      </c>
      <c r="G153" s="27">
        <f>IF(C153&gt;0, C153-F153, 0)</f>
        <v/>
      </c>
      <c r="H153" s="27">
        <f>H152+D153</f>
        <v/>
      </c>
    </row>
    <row r="154">
      <c r="A154" s="22" t="n">
        <v>145</v>
      </c>
      <c r="B154" s="9">
        <f>EDATE('Loan Details'!$C$12, A154-1)</f>
        <v/>
      </c>
      <c r="C154" s="6">
        <f>G153</f>
        <v/>
      </c>
      <c r="D154" s="6">
        <f>IF(C154&gt;0, MIN('Loan Details'!$C$30, C154 + C154*'Loan Details'!$C$10/1200), 0)</f>
        <v/>
      </c>
      <c r="E154" s="6">
        <f>IF(C154&gt;0, C154*'Loan Details'!$C$10/1200, 0)</f>
        <v/>
      </c>
      <c r="F154" s="6">
        <f>IF(C154&gt;0, D154-E154, 0)</f>
        <v/>
      </c>
      <c r="G154" s="6">
        <f>IF(C154&gt;0, C154-F154, 0)</f>
        <v/>
      </c>
      <c r="H154" s="6">
        <f>H153+D154</f>
        <v/>
      </c>
    </row>
    <row r="155">
      <c r="A155" s="23" t="n">
        <v>146</v>
      </c>
      <c r="B155" s="24">
        <f>EDATE('Loan Details'!$C$12, A155-1)</f>
        <v/>
      </c>
      <c r="C155" s="25">
        <f>G154</f>
        <v/>
      </c>
      <c r="D155" s="25">
        <f>IF(C155&gt;0, MIN('Loan Details'!$C$30, C155 + C155*'Loan Details'!$C$10/1200), 0)</f>
        <v/>
      </c>
      <c r="E155" s="25">
        <f>IF(C155&gt;0, C155*'Loan Details'!$C$10/1200, 0)</f>
        <v/>
      </c>
      <c r="F155" s="25">
        <f>IF(C155&gt;0, D155-E155, 0)</f>
        <v/>
      </c>
      <c r="G155" s="25">
        <f>IF(C155&gt;0, C155-F155, 0)</f>
        <v/>
      </c>
      <c r="H155" s="25">
        <f>H154+D155</f>
        <v/>
      </c>
    </row>
    <row r="156">
      <c r="A156" s="22" t="n">
        <v>147</v>
      </c>
      <c r="B156" s="9">
        <f>EDATE('Loan Details'!$C$12, A156-1)</f>
        <v/>
      </c>
      <c r="C156" s="6">
        <f>G155</f>
        <v/>
      </c>
      <c r="D156" s="6">
        <f>IF(C156&gt;0, MIN('Loan Details'!$C$30, C156 + C156*'Loan Details'!$C$10/1200), 0)</f>
        <v/>
      </c>
      <c r="E156" s="6">
        <f>IF(C156&gt;0, C156*'Loan Details'!$C$10/1200, 0)</f>
        <v/>
      </c>
      <c r="F156" s="6">
        <f>IF(C156&gt;0, D156-E156, 0)</f>
        <v/>
      </c>
      <c r="G156" s="6">
        <f>IF(C156&gt;0, C156-F156, 0)</f>
        <v/>
      </c>
      <c r="H156" s="6">
        <f>H155+D156</f>
        <v/>
      </c>
    </row>
    <row r="157">
      <c r="A157" s="23" t="n">
        <v>148</v>
      </c>
      <c r="B157" s="24">
        <f>EDATE('Loan Details'!$C$12, A157-1)</f>
        <v/>
      </c>
      <c r="C157" s="25">
        <f>G156</f>
        <v/>
      </c>
      <c r="D157" s="25">
        <f>IF(C157&gt;0, MIN('Loan Details'!$C$30, C157 + C157*'Loan Details'!$C$10/1200), 0)</f>
        <v/>
      </c>
      <c r="E157" s="25">
        <f>IF(C157&gt;0, C157*'Loan Details'!$C$10/1200, 0)</f>
        <v/>
      </c>
      <c r="F157" s="25">
        <f>IF(C157&gt;0, D157-E157, 0)</f>
        <v/>
      </c>
      <c r="G157" s="25">
        <f>IF(C157&gt;0, C157-F157, 0)</f>
        <v/>
      </c>
      <c r="H157" s="25">
        <f>H156+D157</f>
        <v/>
      </c>
    </row>
    <row r="158">
      <c r="A158" s="22" t="n">
        <v>149</v>
      </c>
      <c r="B158" s="9">
        <f>EDATE('Loan Details'!$C$12, A158-1)</f>
        <v/>
      </c>
      <c r="C158" s="6">
        <f>G157</f>
        <v/>
      </c>
      <c r="D158" s="6">
        <f>IF(C158&gt;0, MIN('Loan Details'!$C$30, C158 + C158*'Loan Details'!$C$10/1200), 0)</f>
        <v/>
      </c>
      <c r="E158" s="6">
        <f>IF(C158&gt;0, C158*'Loan Details'!$C$10/1200, 0)</f>
        <v/>
      </c>
      <c r="F158" s="6">
        <f>IF(C158&gt;0, D158-E158, 0)</f>
        <v/>
      </c>
      <c r="G158" s="6">
        <f>IF(C158&gt;0, C158-F158, 0)</f>
        <v/>
      </c>
      <c r="H158" s="6">
        <f>H157+D158</f>
        <v/>
      </c>
    </row>
    <row r="159">
      <c r="A159" s="23" t="n">
        <v>150</v>
      </c>
      <c r="B159" s="24">
        <f>EDATE('Loan Details'!$C$12, A159-1)</f>
        <v/>
      </c>
      <c r="C159" s="25">
        <f>G158</f>
        <v/>
      </c>
      <c r="D159" s="25">
        <f>IF(C159&gt;0, MIN('Loan Details'!$C$30, C159 + C159*'Loan Details'!$C$10/1200), 0)</f>
        <v/>
      </c>
      <c r="E159" s="25">
        <f>IF(C159&gt;0, C159*'Loan Details'!$C$10/1200, 0)</f>
        <v/>
      </c>
      <c r="F159" s="25">
        <f>IF(C159&gt;0, D159-E159, 0)</f>
        <v/>
      </c>
      <c r="G159" s="25">
        <f>IF(C159&gt;0, C159-F159, 0)</f>
        <v/>
      </c>
      <c r="H159" s="25">
        <f>H158+D159</f>
        <v/>
      </c>
    </row>
    <row r="160">
      <c r="A160" s="22" t="n">
        <v>151</v>
      </c>
      <c r="B160" s="9">
        <f>EDATE('Loan Details'!$C$12, A160-1)</f>
        <v/>
      </c>
      <c r="C160" s="6">
        <f>G159</f>
        <v/>
      </c>
      <c r="D160" s="6">
        <f>IF(C160&gt;0, MIN('Loan Details'!$C$30, C160 + C160*'Loan Details'!$C$10/1200), 0)</f>
        <v/>
      </c>
      <c r="E160" s="6">
        <f>IF(C160&gt;0, C160*'Loan Details'!$C$10/1200, 0)</f>
        <v/>
      </c>
      <c r="F160" s="6">
        <f>IF(C160&gt;0, D160-E160, 0)</f>
        <v/>
      </c>
      <c r="G160" s="6">
        <f>IF(C160&gt;0, C160-F160, 0)</f>
        <v/>
      </c>
      <c r="H160" s="6">
        <f>H159+D160</f>
        <v/>
      </c>
    </row>
    <row r="161">
      <c r="A161" s="23" t="n">
        <v>152</v>
      </c>
      <c r="B161" s="24">
        <f>EDATE('Loan Details'!$C$12, A161-1)</f>
        <v/>
      </c>
      <c r="C161" s="25">
        <f>G160</f>
        <v/>
      </c>
      <c r="D161" s="25">
        <f>IF(C161&gt;0, MIN('Loan Details'!$C$30, C161 + C161*'Loan Details'!$C$10/1200), 0)</f>
        <v/>
      </c>
      <c r="E161" s="25">
        <f>IF(C161&gt;0, C161*'Loan Details'!$C$10/1200, 0)</f>
        <v/>
      </c>
      <c r="F161" s="25">
        <f>IF(C161&gt;0, D161-E161, 0)</f>
        <v/>
      </c>
      <c r="G161" s="25">
        <f>IF(C161&gt;0, C161-F161, 0)</f>
        <v/>
      </c>
      <c r="H161" s="25">
        <f>H160+D161</f>
        <v/>
      </c>
    </row>
    <row r="162">
      <c r="A162" s="22" t="n">
        <v>153</v>
      </c>
      <c r="B162" s="9">
        <f>EDATE('Loan Details'!$C$12, A162-1)</f>
        <v/>
      </c>
      <c r="C162" s="6">
        <f>G161</f>
        <v/>
      </c>
      <c r="D162" s="6">
        <f>IF(C162&gt;0, MIN('Loan Details'!$C$30, C162 + C162*'Loan Details'!$C$10/1200), 0)</f>
        <v/>
      </c>
      <c r="E162" s="6">
        <f>IF(C162&gt;0, C162*'Loan Details'!$C$10/1200, 0)</f>
        <v/>
      </c>
      <c r="F162" s="6">
        <f>IF(C162&gt;0, D162-E162, 0)</f>
        <v/>
      </c>
      <c r="G162" s="6">
        <f>IF(C162&gt;0, C162-F162, 0)</f>
        <v/>
      </c>
      <c r="H162" s="6">
        <f>H161+D162</f>
        <v/>
      </c>
    </row>
    <row r="163">
      <c r="A163" s="23" t="n">
        <v>154</v>
      </c>
      <c r="B163" s="24">
        <f>EDATE('Loan Details'!$C$12, A163-1)</f>
        <v/>
      </c>
      <c r="C163" s="25">
        <f>G162</f>
        <v/>
      </c>
      <c r="D163" s="25">
        <f>IF(C163&gt;0, MIN('Loan Details'!$C$30, C163 + C163*'Loan Details'!$C$10/1200), 0)</f>
        <v/>
      </c>
      <c r="E163" s="25">
        <f>IF(C163&gt;0, C163*'Loan Details'!$C$10/1200, 0)</f>
        <v/>
      </c>
      <c r="F163" s="25">
        <f>IF(C163&gt;0, D163-E163, 0)</f>
        <v/>
      </c>
      <c r="G163" s="25">
        <f>IF(C163&gt;0, C163-F163, 0)</f>
        <v/>
      </c>
      <c r="H163" s="25">
        <f>H162+D163</f>
        <v/>
      </c>
    </row>
    <row r="164">
      <c r="A164" s="22" t="n">
        <v>155</v>
      </c>
      <c r="B164" s="9">
        <f>EDATE('Loan Details'!$C$12, A164-1)</f>
        <v/>
      </c>
      <c r="C164" s="6">
        <f>G163</f>
        <v/>
      </c>
      <c r="D164" s="6">
        <f>IF(C164&gt;0, MIN('Loan Details'!$C$30, C164 + C164*'Loan Details'!$C$10/1200), 0)</f>
        <v/>
      </c>
      <c r="E164" s="6">
        <f>IF(C164&gt;0, C164*'Loan Details'!$C$10/1200, 0)</f>
        <v/>
      </c>
      <c r="F164" s="6">
        <f>IF(C164&gt;0, D164-E164, 0)</f>
        <v/>
      </c>
      <c r="G164" s="6">
        <f>IF(C164&gt;0, C164-F164, 0)</f>
        <v/>
      </c>
      <c r="H164" s="6">
        <f>H163+D164</f>
        <v/>
      </c>
    </row>
    <row r="165">
      <c r="A165" s="21" t="n">
        <v>156</v>
      </c>
      <c r="B165" s="26">
        <f>EDATE('Loan Details'!$C$12, A165-1)</f>
        <v/>
      </c>
      <c r="C165" s="27">
        <f>G164</f>
        <v/>
      </c>
      <c r="D165" s="27">
        <f>IF(C165&gt;0, MIN('Loan Details'!$C$30, C165 + C165*'Loan Details'!$C$10/1200), 0)</f>
        <v/>
      </c>
      <c r="E165" s="27">
        <f>IF(C165&gt;0, C165*'Loan Details'!$C$10/1200, 0)</f>
        <v/>
      </c>
      <c r="F165" s="27">
        <f>IF(C165&gt;0, D165-E165, 0)</f>
        <v/>
      </c>
      <c r="G165" s="27">
        <f>IF(C165&gt;0, C165-F165, 0)</f>
        <v/>
      </c>
      <c r="H165" s="27">
        <f>H164+D165</f>
        <v/>
      </c>
    </row>
    <row r="166">
      <c r="A166" s="22" t="n">
        <v>157</v>
      </c>
      <c r="B166" s="9">
        <f>EDATE('Loan Details'!$C$12, A166-1)</f>
        <v/>
      </c>
      <c r="C166" s="6">
        <f>G165</f>
        <v/>
      </c>
      <c r="D166" s="6">
        <f>IF(C166&gt;0, MIN('Loan Details'!$C$30, C166 + C166*'Loan Details'!$C$10/1200), 0)</f>
        <v/>
      </c>
      <c r="E166" s="6">
        <f>IF(C166&gt;0, C166*'Loan Details'!$C$10/1200, 0)</f>
        <v/>
      </c>
      <c r="F166" s="6">
        <f>IF(C166&gt;0, D166-E166, 0)</f>
        <v/>
      </c>
      <c r="G166" s="6">
        <f>IF(C166&gt;0, C166-F166, 0)</f>
        <v/>
      </c>
      <c r="H166" s="6">
        <f>H165+D166</f>
        <v/>
      </c>
    </row>
    <row r="167">
      <c r="A167" s="23" t="n">
        <v>158</v>
      </c>
      <c r="B167" s="24">
        <f>EDATE('Loan Details'!$C$12, A167-1)</f>
        <v/>
      </c>
      <c r="C167" s="25">
        <f>G166</f>
        <v/>
      </c>
      <c r="D167" s="25">
        <f>IF(C167&gt;0, MIN('Loan Details'!$C$30, C167 + C167*'Loan Details'!$C$10/1200), 0)</f>
        <v/>
      </c>
      <c r="E167" s="25">
        <f>IF(C167&gt;0, C167*'Loan Details'!$C$10/1200, 0)</f>
        <v/>
      </c>
      <c r="F167" s="25">
        <f>IF(C167&gt;0, D167-E167, 0)</f>
        <v/>
      </c>
      <c r="G167" s="25">
        <f>IF(C167&gt;0, C167-F167, 0)</f>
        <v/>
      </c>
      <c r="H167" s="25">
        <f>H166+D167</f>
        <v/>
      </c>
    </row>
    <row r="168">
      <c r="A168" s="22" t="n">
        <v>159</v>
      </c>
      <c r="B168" s="9">
        <f>EDATE('Loan Details'!$C$12, A168-1)</f>
        <v/>
      </c>
      <c r="C168" s="6">
        <f>G167</f>
        <v/>
      </c>
      <c r="D168" s="6">
        <f>IF(C168&gt;0, MIN('Loan Details'!$C$30, C168 + C168*'Loan Details'!$C$10/1200), 0)</f>
        <v/>
      </c>
      <c r="E168" s="6">
        <f>IF(C168&gt;0, C168*'Loan Details'!$C$10/1200, 0)</f>
        <v/>
      </c>
      <c r="F168" s="6">
        <f>IF(C168&gt;0, D168-E168, 0)</f>
        <v/>
      </c>
      <c r="G168" s="6">
        <f>IF(C168&gt;0, C168-F168, 0)</f>
        <v/>
      </c>
      <c r="H168" s="6">
        <f>H167+D168</f>
        <v/>
      </c>
    </row>
    <row r="169">
      <c r="A169" s="23" t="n">
        <v>160</v>
      </c>
      <c r="B169" s="24">
        <f>EDATE('Loan Details'!$C$12, A169-1)</f>
        <v/>
      </c>
      <c r="C169" s="25">
        <f>G168</f>
        <v/>
      </c>
      <c r="D169" s="25">
        <f>IF(C169&gt;0, MIN('Loan Details'!$C$30, C169 + C169*'Loan Details'!$C$10/1200), 0)</f>
        <v/>
      </c>
      <c r="E169" s="25">
        <f>IF(C169&gt;0, C169*'Loan Details'!$C$10/1200, 0)</f>
        <v/>
      </c>
      <c r="F169" s="25">
        <f>IF(C169&gt;0, D169-E169, 0)</f>
        <v/>
      </c>
      <c r="G169" s="25">
        <f>IF(C169&gt;0, C169-F169, 0)</f>
        <v/>
      </c>
      <c r="H169" s="25">
        <f>H168+D169</f>
        <v/>
      </c>
    </row>
    <row r="170">
      <c r="A170" s="22" t="n">
        <v>161</v>
      </c>
      <c r="B170" s="9">
        <f>EDATE('Loan Details'!$C$12, A170-1)</f>
        <v/>
      </c>
      <c r="C170" s="6">
        <f>G169</f>
        <v/>
      </c>
      <c r="D170" s="6">
        <f>IF(C170&gt;0, MIN('Loan Details'!$C$30, C170 + C170*'Loan Details'!$C$10/1200), 0)</f>
        <v/>
      </c>
      <c r="E170" s="6">
        <f>IF(C170&gt;0, C170*'Loan Details'!$C$10/1200, 0)</f>
        <v/>
      </c>
      <c r="F170" s="6">
        <f>IF(C170&gt;0, D170-E170, 0)</f>
        <v/>
      </c>
      <c r="G170" s="6">
        <f>IF(C170&gt;0, C170-F170, 0)</f>
        <v/>
      </c>
      <c r="H170" s="6">
        <f>H169+D170</f>
        <v/>
      </c>
    </row>
    <row r="171">
      <c r="A171" s="23" t="n">
        <v>162</v>
      </c>
      <c r="B171" s="24">
        <f>EDATE('Loan Details'!$C$12, A171-1)</f>
        <v/>
      </c>
      <c r="C171" s="25">
        <f>G170</f>
        <v/>
      </c>
      <c r="D171" s="25">
        <f>IF(C171&gt;0, MIN('Loan Details'!$C$30, C171 + C171*'Loan Details'!$C$10/1200), 0)</f>
        <v/>
      </c>
      <c r="E171" s="25">
        <f>IF(C171&gt;0, C171*'Loan Details'!$C$10/1200, 0)</f>
        <v/>
      </c>
      <c r="F171" s="25">
        <f>IF(C171&gt;0, D171-E171, 0)</f>
        <v/>
      </c>
      <c r="G171" s="25">
        <f>IF(C171&gt;0, C171-F171, 0)</f>
        <v/>
      </c>
      <c r="H171" s="25">
        <f>H170+D171</f>
        <v/>
      </c>
    </row>
    <row r="172">
      <c r="A172" s="22" t="n">
        <v>163</v>
      </c>
      <c r="B172" s="9">
        <f>EDATE('Loan Details'!$C$12, A172-1)</f>
        <v/>
      </c>
      <c r="C172" s="6">
        <f>G171</f>
        <v/>
      </c>
      <c r="D172" s="6">
        <f>IF(C172&gt;0, MIN('Loan Details'!$C$30, C172 + C172*'Loan Details'!$C$10/1200), 0)</f>
        <v/>
      </c>
      <c r="E172" s="6">
        <f>IF(C172&gt;0, C172*'Loan Details'!$C$10/1200, 0)</f>
        <v/>
      </c>
      <c r="F172" s="6">
        <f>IF(C172&gt;0, D172-E172, 0)</f>
        <v/>
      </c>
      <c r="G172" s="6">
        <f>IF(C172&gt;0, C172-F172, 0)</f>
        <v/>
      </c>
      <c r="H172" s="6">
        <f>H171+D172</f>
        <v/>
      </c>
    </row>
    <row r="173">
      <c r="A173" s="23" t="n">
        <v>164</v>
      </c>
      <c r="B173" s="24">
        <f>EDATE('Loan Details'!$C$12, A173-1)</f>
        <v/>
      </c>
      <c r="C173" s="25">
        <f>G172</f>
        <v/>
      </c>
      <c r="D173" s="25">
        <f>IF(C173&gt;0, MIN('Loan Details'!$C$30, C173 + C173*'Loan Details'!$C$10/1200), 0)</f>
        <v/>
      </c>
      <c r="E173" s="25">
        <f>IF(C173&gt;0, C173*'Loan Details'!$C$10/1200, 0)</f>
        <v/>
      </c>
      <c r="F173" s="25">
        <f>IF(C173&gt;0, D173-E173, 0)</f>
        <v/>
      </c>
      <c r="G173" s="25">
        <f>IF(C173&gt;0, C173-F173, 0)</f>
        <v/>
      </c>
      <c r="H173" s="25">
        <f>H172+D173</f>
        <v/>
      </c>
    </row>
    <row r="174">
      <c r="A174" s="22" t="n">
        <v>165</v>
      </c>
      <c r="B174" s="9">
        <f>EDATE('Loan Details'!$C$12, A174-1)</f>
        <v/>
      </c>
      <c r="C174" s="6">
        <f>G173</f>
        <v/>
      </c>
      <c r="D174" s="6">
        <f>IF(C174&gt;0, MIN('Loan Details'!$C$30, C174 + C174*'Loan Details'!$C$10/1200), 0)</f>
        <v/>
      </c>
      <c r="E174" s="6">
        <f>IF(C174&gt;0, C174*'Loan Details'!$C$10/1200, 0)</f>
        <v/>
      </c>
      <c r="F174" s="6">
        <f>IF(C174&gt;0, D174-E174, 0)</f>
        <v/>
      </c>
      <c r="G174" s="6">
        <f>IF(C174&gt;0, C174-F174, 0)</f>
        <v/>
      </c>
      <c r="H174" s="6">
        <f>H173+D174</f>
        <v/>
      </c>
    </row>
    <row r="175">
      <c r="A175" s="23" t="n">
        <v>166</v>
      </c>
      <c r="B175" s="24">
        <f>EDATE('Loan Details'!$C$12, A175-1)</f>
        <v/>
      </c>
      <c r="C175" s="25">
        <f>G174</f>
        <v/>
      </c>
      <c r="D175" s="25">
        <f>IF(C175&gt;0, MIN('Loan Details'!$C$30, C175 + C175*'Loan Details'!$C$10/1200), 0)</f>
        <v/>
      </c>
      <c r="E175" s="25">
        <f>IF(C175&gt;0, C175*'Loan Details'!$C$10/1200, 0)</f>
        <v/>
      </c>
      <c r="F175" s="25">
        <f>IF(C175&gt;0, D175-E175, 0)</f>
        <v/>
      </c>
      <c r="G175" s="25">
        <f>IF(C175&gt;0, C175-F175, 0)</f>
        <v/>
      </c>
      <c r="H175" s="25">
        <f>H174+D175</f>
        <v/>
      </c>
    </row>
    <row r="176">
      <c r="A176" s="22" t="n">
        <v>167</v>
      </c>
      <c r="B176" s="9">
        <f>EDATE('Loan Details'!$C$12, A176-1)</f>
        <v/>
      </c>
      <c r="C176" s="6">
        <f>G175</f>
        <v/>
      </c>
      <c r="D176" s="6">
        <f>IF(C176&gt;0, MIN('Loan Details'!$C$30, C176 + C176*'Loan Details'!$C$10/1200), 0)</f>
        <v/>
      </c>
      <c r="E176" s="6">
        <f>IF(C176&gt;0, C176*'Loan Details'!$C$10/1200, 0)</f>
        <v/>
      </c>
      <c r="F176" s="6">
        <f>IF(C176&gt;0, D176-E176, 0)</f>
        <v/>
      </c>
      <c r="G176" s="6">
        <f>IF(C176&gt;0, C176-F176, 0)</f>
        <v/>
      </c>
      <c r="H176" s="6">
        <f>H175+D176</f>
        <v/>
      </c>
    </row>
    <row r="177">
      <c r="A177" s="21" t="n">
        <v>168</v>
      </c>
      <c r="B177" s="26">
        <f>EDATE('Loan Details'!$C$12, A177-1)</f>
        <v/>
      </c>
      <c r="C177" s="27">
        <f>G176</f>
        <v/>
      </c>
      <c r="D177" s="27">
        <f>IF(C177&gt;0, MIN('Loan Details'!$C$30, C177 + C177*'Loan Details'!$C$10/1200), 0)</f>
        <v/>
      </c>
      <c r="E177" s="27">
        <f>IF(C177&gt;0, C177*'Loan Details'!$C$10/1200, 0)</f>
        <v/>
      </c>
      <c r="F177" s="27">
        <f>IF(C177&gt;0, D177-E177, 0)</f>
        <v/>
      </c>
      <c r="G177" s="27">
        <f>IF(C177&gt;0, C177-F177, 0)</f>
        <v/>
      </c>
      <c r="H177" s="27">
        <f>H176+D177</f>
        <v/>
      </c>
    </row>
    <row r="178">
      <c r="A178" s="22" t="n">
        <v>169</v>
      </c>
      <c r="B178" s="9">
        <f>EDATE('Loan Details'!$C$12, A178-1)</f>
        <v/>
      </c>
      <c r="C178" s="6">
        <f>G177</f>
        <v/>
      </c>
      <c r="D178" s="6">
        <f>IF(C178&gt;0, MIN('Loan Details'!$C$30, C178 + C178*'Loan Details'!$C$10/1200), 0)</f>
        <v/>
      </c>
      <c r="E178" s="6">
        <f>IF(C178&gt;0, C178*'Loan Details'!$C$10/1200, 0)</f>
        <v/>
      </c>
      <c r="F178" s="6">
        <f>IF(C178&gt;0, D178-E178, 0)</f>
        <v/>
      </c>
      <c r="G178" s="6">
        <f>IF(C178&gt;0, C178-F178, 0)</f>
        <v/>
      </c>
      <c r="H178" s="6">
        <f>H177+D178</f>
        <v/>
      </c>
    </row>
    <row r="179">
      <c r="A179" s="23" t="n">
        <v>170</v>
      </c>
      <c r="B179" s="24">
        <f>EDATE('Loan Details'!$C$12, A179-1)</f>
        <v/>
      </c>
      <c r="C179" s="25">
        <f>G178</f>
        <v/>
      </c>
      <c r="D179" s="25">
        <f>IF(C179&gt;0, MIN('Loan Details'!$C$30, C179 + C179*'Loan Details'!$C$10/1200), 0)</f>
        <v/>
      </c>
      <c r="E179" s="25">
        <f>IF(C179&gt;0, C179*'Loan Details'!$C$10/1200, 0)</f>
        <v/>
      </c>
      <c r="F179" s="25">
        <f>IF(C179&gt;0, D179-E179, 0)</f>
        <v/>
      </c>
      <c r="G179" s="25">
        <f>IF(C179&gt;0, C179-F179, 0)</f>
        <v/>
      </c>
      <c r="H179" s="25">
        <f>H178+D179</f>
        <v/>
      </c>
    </row>
    <row r="180">
      <c r="A180" s="22" t="n">
        <v>171</v>
      </c>
      <c r="B180" s="9">
        <f>EDATE('Loan Details'!$C$12, A180-1)</f>
        <v/>
      </c>
      <c r="C180" s="6">
        <f>G179</f>
        <v/>
      </c>
      <c r="D180" s="6">
        <f>IF(C180&gt;0, MIN('Loan Details'!$C$30, C180 + C180*'Loan Details'!$C$10/1200), 0)</f>
        <v/>
      </c>
      <c r="E180" s="6">
        <f>IF(C180&gt;0, C180*'Loan Details'!$C$10/1200, 0)</f>
        <v/>
      </c>
      <c r="F180" s="6">
        <f>IF(C180&gt;0, D180-E180, 0)</f>
        <v/>
      </c>
      <c r="G180" s="6">
        <f>IF(C180&gt;0, C180-F180, 0)</f>
        <v/>
      </c>
      <c r="H180" s="6">
        <f>H179+D180</f>
        <v/>
      </c>
    </row>
    <row r="181">
      <c r="A181" s="23" t="n">
        <v>172</v>
      </c>
      <c r="B181" s="24">
        <f>EDATE('Loan Details'!$C$12, A181-1)</f>
        <v/>
      </c>
      <c r="C181" s="25">
        <f>G180</f>
        <v/>
      </c>
      <c r="D181" s="25">
        <f>IF(C181&gt;0, MIN('Loan Details'!$C$30, C181 + C181*'Loan Details'!$C$10/1200), 0)</f>
        <v/>
      </c>
      <c r="E181" s="25">
        <f>IF(C181&gt;0, C181*'Loan Details'!$C$10/1200, 0)</f>
        <v/>
      </c>
      <c r="F181" s="25">
        <f>IF(C181&gt;0, D181-E181, 0)</f>
        <v/>
      </c>
      <c r="G181" s="25">
        <f>IF(C181&gt;0, C181-F181, 0)</f>
        <v/>
      </c>
      <c r="H181" s="25">
        <f>H180+D181</f>
        <v/>
      </c>
    </row>
    <row r="182">
      <c r="A182" s="22" t="n">
        <v>173</v>
      </c>
      <c r="B182" s="9">
        <f>EDATE('Loan Details'!$C$12, A182-1)</f>
        <v/>
      </c>
      <c r="C182" s="6">
        <f>G181</f>
        <v/>
      </c>
      <c r="D182" s="6">
        <f>IF(C182&gt;0, MIN('Loan Details'!$C$30, C182 + C182*'Loan Details'!$C$10/1200), 0)</f>
        <v/>
      </c>
      <c r="E182" s="6">
        <f>IF(C182&gt;0, C182*'Loan Details'!$C$10/1200, 0)</f>
        <v/>
      </c>
      <c r="F182" s="6">
        <f>IF(C182&gt;0, D182-E182, 0)</f>
        <v/>
      </c>
      <c r="G182" s="6">
        <f>IF(C182&gt;0, C182-F182, 0)</f>
        <v/>
      </c>
      <c r="H182" s="6">
        <f>H181+D182</f>
        <v/>
      </c>
    </row>
    <row r="183">
      <c r="A183" s="23" t="n">
        <v>174</v>
      </c>
      <c r="B183" s="24">
        <f>EDATE('Loan Details'!$C$12, A183-1)</f>
        <v/>
      </c>
      <c r="C183" s="25">
        <f>G182</f>
        <v/>
      </c>
      <c r="D183" s="25">
        <f>IF(C183&gt;0, MIN('Loan Details'!$C$30, C183 + C183*'Loan Details'!$C$10/1200), 0)</f>
        <v/>
      </c>
      <c r="E183" s="25">
        <f>IF(C183&gt;0, C183*'Loan Details'!$C$10/1200, 0)</f>
        <v/>
      </c>
      <c r="F183" s="25">
        <f>IF(C183&gt;0, D183-E183, 0)</f>
        <v/>
      </c>
      <c r="G183" s="25">
        <f>IF(C183&gt;0, C183-F183, 0)</f>
        <v/>
      </c>
      <c r="H183" s="25">
        <f>H182+D183</f>
        <v/>
      </c>
    </row>
    <row r="184">
      <c r="A184" s="22" t="n">
        <v>175</v>
      </c>
      <c r="B184" s="9">
        <f>EDATE('Loan Details'!$C$12, A184-1)</f>
        <v/>
      </c>
      <c r="C184" s="6">
        <f>G183</f>
        <v/>
      </c>
      <c r="D184" s="6">
        <f>IF(C184&gt;0, MIN('Loan Details'!$C$30, C184 + C184*'Loan Details'!$C$10/1200), 0)</f>
        <v/>
      </c>
      <c r="E184" s="6">
        <f>IF(C184&gt;0, C184*'Loan Details'!$C$10/1200, 0)</f>
        <v/>
      </c>
      <c r="F184" s="6">
        <f>IF(C184&gt;0, D184-E184, 0)</f>
        <v/>
      </c>
      <c r="G184" s="6">
        <f>IF(C184&gt;0, C184-F184, 0)</f>
        <v/>
      </c>
      <c r="H184" s="6">
        <f>H183+D184</f>
        <v/>
      </c>
    </row>
    <row r="185">
      <c r="A185" s="23" t="n">
        <v>176</v>
      </c>
      <c r="B185" s="24">
        <f>EDATE('Loan Details'!$C$12, A185-1)</f>
        <v/>
      </c>
      <c r="C185" s="25">
        <f>G184</f>
        <v/>
      </c>
      <c r="D185" s="25">
        <f>IF(C185&gt;0, MIN('Loan Details'!$C$30, C185 + C185*'Loan Details'!$C$10/1200), 0)</f>
        <v/>
      </c>
      <c r="E185" s="25">
        <f>IF(C185&gt;0, C185*'Loan Details'!$C$10/1200, 0)</f>
        <v/>
      </c>
      <c r="F185" s="25">
        <f>IF(C185&gt;0, D185-E185, 0)</f>
        <v/>
      </c>
      <c r="G185" s="25">
        <f>IF(C185&gt;0, C185-F185, 0)</f>
        <v/>
      </c>
      <c r="H185" s="25">
        <f>H184+D185</f>
        <v/>
      </c>
    </row>
    <row r="186">
      <c r="A186" s="22" t="n">
        <v>177</v>
      </c>
      <c r="B186" s="9">
        <f>EDATE('Loan Details'!$C$12, A186-1)</f>
        <v/>
      </c>
      <c r="C186" s="6">
        <f>G185</f>
        <v/>
      </c>
      <c r="D186" s="6">
        <f>IF(C186&gt;0, MIN('Loan Details'!$C$30, C186 + C186*'Loan Details'!$C$10/1200), 0)</f>
        <v/>
      </c>
      <c r="E186" s="6">
        <f>IF(C186&gt;0, C186*'Loan Details'!$C$10/1200, 0)</f>
        <v/>
      </c>
      <c r="F186" s="6">
        <f>IF(C186&gt;0, D186-E186, 0)</f>
        <v/>
      </c>
      <c r="G186" s="6">
        <f>IF(C186&gt;0, C186-F186, 0)</f>
        <v/>
      </c>
      <c r="H186" s="6">
        <f>H185+D186</f>
        <v/>
      </c>
    </row>
    <row r="187">
      <c r="A187" s="23" t="n">
        <v>178</v>
      </c>
      <c r="B187" s="24">
        <f>EDATE('Loan Details'!$C$12, A187-1)</f>
        <v/>
      </c>
      <c r="C187" s="25">
        <f>G186</f>
        <v/>
      </c>
      <c r="D187" s="25">
        <f>IF(C187&gt;0, MIN('Loan Details'!$C$30, C187 + C187*'Loan Details'!$C$10/1200), 0)</f>
        <v/>
      </c>
      <c r="E187" s="25">
        <f>IF(C187&gt;0, C187*'Loan Details'!$C$10/1200, 0)</f>
        <v/>
      </c>
      <c r="F187" s="25">
        <f>IF(C187&gt;0, D187-E187, 0)</f>
        <v/>
      </c>
      <c r="G187" s="25">
        <f>IF(C187&gt;0, C187-F187, 0)</f>
        <v/>
      </c>
      <c r="H187" s="25">
        <f>H186+D187</f>
        <v/>
      </c>
    </row>
    <row r="188">
      <c r="A188" s="22" t="n">
        <v>179</v>
      </c>
      <c r="B188" s="9">
        <f>EDATE('Loan Details'!$C$12, A188-1)</f>
        <v/>
      </c>
      <c r="C188" s="6">
        <f>G187</f>
        <v/>
      </c>
      <c r="D188" s="6">
        <f>IF(C188&gt;0, MIN('Loan Details'!$C$30, C188 + C188*'Loan Details'!$C$10/1200), 0)</f>
        <v/>
      </c>
      <c r="E188" s="6">
        <f>IF(C188&gt;0, C188*'Loan Details'!$C$10/1200, 0)</f>
        <v/>
      </c>
      <c r="F188" s="6">
        <f>IF(C188&gt;0, D188-E188, 0)</f>
        <v/>
      </c>
      <c r="G188" s="6">
        <f>IF(C188&gt;0, C188-F188, 0)</f>
        <v/>
      </c>
      <c r="H188" s="6">
        <f>H187+D188</f>
        <v/>
      </c>
    </row>
    <row r="189">
      <c r="A189" s="21" t="n">
        <v>180</v>
      </c>
      <c r="B189" s="26">
        <f>EDATE('Loan Details'!$C$12, A189-1)</f>
        <v/>
      </c>
      <c r="C189" s="27">
        <f>G188</f>
        <v/>
      </c>
      <c r="D189" s="27">
        <f>IF(C189&gt;0, MIN('Loan Details'!$C$30, C189 + C189*'Loan Details'!$C$10/1200), 0)</f>
        <v/>
      </c>
      <c r="E189" s="27">
        <f>IF(C189&gt;0, C189*'Loan Details'!$C$10/1200, 0)</f>
        <v/>
      </c>
      <c r="F189" s="27">
        <f>IF(C189&gt;0, D189-E189, 0)</f>
        <v/>
      </c>
      <c r="G189" s="27">
        <f>IF(C189&gt;0, C189-F189, 0)</f>
        <v/>
      </c>
      <c r="H189" s="27">
        <f>H188+D189</f>
        <v/>
      </c>
    </row>
    <row r="190">
      <c r="A190" s="22" t="n">
        <v>181</v>
      </c>
      <c r="B190" s="9">
        <f>EDATE('Loan Details'!$C$12, A190-1)</f>
        <v/>
      </c>
      <c r="C190" s="6">
        <f>G189</f>
        <v/>
      </c>
      <c r="D190" s="6">
        <f>IF(C190&gt;0, MIN('Loan Details'!$C$30, C190 + C190*'Loan Details'!$C$10/1200), 0)</f>
        <v/>
      </c>
      <c r="E190" s="6">
        <f>IF(C190&gt;0, C190*'Loan Details'!$C$10/1200, 0)</f>
        <v/>
      </c>
      <c r="F190" s="6">
        <f>IF(C190&gt;0, D190-E190, 0)</f>
        <v/>
      </c>
      <c r="G190" s="6">
        <f>IF(C190&gt;0, C190-F190, 0)</f>
        <v/>
      </c>
      <c r="H190" s="6">
        <f>H189+D190</f>
        <v/>
      </c>
    </row>
    <row r="191">
      <c r="A191" s="23" t="n">
        <v>182</v>
      </c>
      <c r="B191" s="24">
        <f>EDATE('Loan Details'!$C$12, A191-1)</f>
        <v/>
      </c>
      <c r="C191" s="25">
        <f>G190</f>
        <v/>
      </c>
      <c r="D191" s="25">
        <f>IF(C191&gt;0, MIN('Loan Details'!$C$30, C191 + C191*'Loan Details'!$C$10/1200), 0)</f>
        <v/>
      </c>
      <c r="E191" s="25">
        <f>IF(C191&gt;0, C191*'Loan Details'!$C$10/1200, 0)</f>
        <v/>
      </c>
      <c r="F191" s="25">
        <f>IF(C191&gt;0, D191-E191, 0)</f>
        <v/>
      </c>
      <c r="G191" s="25">
        <f>IF(C191&gt;0, C191-F191, 0)</f>
        <v/>
      </c>
      <c r="H191" s="25">
        <f>H190+D191</f>
        <v/>
      </c>
    </row>
    <row r="192">
      <c r="A192" s="22" t="n">
        <v>183</v>
      </c>
      <c r="B192" s="9">
        <f>EDATE('Loan Details'!$C$12, A192-1)</f>
        <v/>
      </c>
      <c r="C192" s="6">
        <f>G191</f>
        <v/>
      </c>
      <c r="D192" s="6">
        <f>IF(C192&gt;0, MIN('Loan Details'!$C$30, C192 + C192*'Loan Details'!$C$10/1200), 0)</f>
        <v/>
      </c>
      <c r="E192" s="6">
        <f>IF(C192&gt;0, C192*'Loan Details'!$C$10/1200, 0)</f>
        <v/>
      </c>
      <c r="F192" s="6">
        <f>IF(C192&gt;0, D192-E192, 0)</f>
        <v/>
      </c>
      <c r="G192" s="6">
        <f>IF(C192&gt;0, C192-F192, 0)</f>
        <v/>
      </c>
      <c r="H192" s="6">
        <f>H191+D192</f>
        <v/>
      </c>
    </row>
    <row r="193">
      <c r="A193" s="23" t="n">
        <v>184</v>
      </c>
      <c r="B193" s="24">
        <f>EDATE('Loan Details'!$C$12, A193-1)</f>
        <v/>
      </c>
      <c r="C193" s="25">
        <f>G192</f>
        <v/>
      </c>
      <c r="D193" s="25">
        <f>IF(C193&gt;0, MIN('Loan Details'!$C$30, C193 + C193*'Loan Details'!$C$10/1200), 0)</f>
        <v/>
      </c>
      <c r="E193" s="25">
        <f>IF(C193&gt;0, C193*'Loan Details'!$C$10/1200, 0)</f>
        <v/>
      </c>
      <c r="F193" s="25">
        <f>IF(C193&gt;0, D193-E193, 0)</f>
        <v/>
      </c>
      <c r="G193" s="25">
        <f>IF(C193&gt;0, C193-F193, 0)</f>
        <v/>
      </c>
      <c r="H193" s="25">
        <f>H192+D193</f>
        <v/>
      </c>
    </row>
    <row r="194">
      <c r="A194" s="22" t="n">
        <v>185</v>
      </c>
      <c r="B194" s="9">
        <f>EDATE('Loan Details'!$C$12, A194-1)</f>
        <v/>
      </c>
      <c r="C194" s="6">
        <f>G193</f>
        <v/>
      </c>
      <c r="D194" s="6">
        <f>IF(C194&gt;0, MIN('Loan Details'!$C$30, C194 + C194*'Loan Details'!$C$10/1200), 0)</f>
        <v/>
      </c>
      <c r="E194" s="6">
        <f>IF(C194&gt;0, C194*'Loan Details'!$C$10/1200, 0)</f>
        <v/>
      </c>
      <c r="F194" s="6">
        <f>IF(C194&gt;0, D194-E194, 0)</f>
        <v/>
      </c>
      <c r="G194" s="6">
        <f>IF(C194&gt;0, C194-F194, 0)</f>
        <v/>
      </c>
      <c r="H194" s="6">
        <f>H193+D194</f>
        <v/>
      </c>
    </row>
    <row r="195">
      <c r="A195" s="23" t="n">
        <v>186</v>
      </c>
      <c r="B195" s="24">
        <f>EDATE('Loan Details'!$C$12, A195-1)</f>
        <v/>
      </c>
      <c r="C195" s="25">
        <f>G194</f>
        <v/>
      </c>
      <c r="D195" s="25">
        <f>IF(C195&gt;0, MIN('Loan Details'!$C$30, C195 + C195*'Loan Details'!$C$10/1200), 0)</f>
        <v/>
      </c>
      <c r="E195" s="25">
        <f>IF(C195&gt;0, C195*'Loan Details'!$C$10/1200, 0)</f>
        <v/>
      </c>
      <c r="F195" s="25">
        <f>IF(C195&gt;0, D195-E195, 0)</f>
        <v/>
      </c>
      <c r="G195" s="25">
        <f>IF(C195&gt;0, C195-F195, 0)</f>
        <v/>
      </c>
      <c r="H195" s="25">
        <f>H194+D195</f>
        <v/>
      </c>
    </row>
    <row r="196">
      <c r="A196" s="22" t="n">
        <v>187</v>
      </c>
      <c r="B196" s="9">
        <f>EDATE('Loan Details'!$C$12, A196-1)</f>
        <v/>
      </c>
      <c r="C196" s="6">
        <f>G195</f>
        <v/>
      </c>
      <c r="D196" s="6">
        <f>IF(C196&gt;0, MIN('Loan Details'!$C$30, C196 + C196*'Loan Details'!$C$10/1200), 0)</f>
        <v/>
      </c>
      <c r="E196" s="6">
        <f>IF(C196&gt;0, C196*'Loan Details'!$C$10/1200, 0)</f>
        <v/>
      </c>
      <c r="F196" s="6">
        <f>IF(C196&gt;0, D196-E196, 0)</f>
        <v/>
      </c>
      <c r="G196" s="6">
        <f>IF(C196&gt;0, C196-F196, 0)</f>
        <v/>
      </c>
      <c r="H196" s="6">
        <f>H195+D196</f>
        <v/>
      </c>
    </row>
    <row r="197">
      <c r="A197" s="23" t="n">
        <v>188</v>
      </c>
      <c r="B197" s="24">
        <f>EDATE('Loan Details'!$C$12, A197-1)</f>
        <v/>
      </c>
      <c r="C197" s="25">
        <f>G196</f>
        <v/>
      </c>
      <c r="D197" s="25">
        <f>IF(C197&gt;0, MIN('Loan Details'!$C$30, C197 + C197*'Loan Details'!$C$10/1200), 0)</f>
        <v/>
      </c>
      <c r="E197" s="25">
        <f>IF(C197&gt;0, C197*'Loan Details'!$C$10/1200, 0)</f>
        <v/>
      </c>
      <c r="F197" s="25">
        <f>IF(C197&gt;0, D197-E197, 0)</f>
        <v/>
      </c>
      <c r="G197" s="25">
        <f>IF(C197&gt;0, C197-F197, 0)</f>
        <v/>
      </c>
      <c r="H197" s="25">
        <f>H196+D197</f>
        <v/>
      </c>
    </row>
    <row r="198">
      <c r="A198" s="22" t="n">
        <v>189</v>
      </c>
      <c r="B198" s="9">
        <f>EDATE('Loan Details'!$C$12, A198-1)</f>
        <v/>
      </c>
      <c r="C198" s="6">
        <f>G197</f>
        <v/>
      </c>
      <c r="D198" s="6">
        <f>IF(C198&gt;0, MIN('Loan Details'!$C$30, C198 + C198*'Loan Details'!$C$10/1200), 0)</f>
        <v/>
      </c>
      <c r="E198" s="6">
        <f>IF(C198&gt;0, C198*'Loan Details'!$C$10/1200, 0)</f>
        <v/>
      </c>
      <c r="F198" s="6">
        <f>IF(C198&gt;0, D198-E198, 0)</f>
        <v/>
      </c>
      <c r="G198" s="6">
        <f>IF(C198&gt;0, C198-F198, 0)</f>
        <v/>
      </c>
      <c r="H198" s="6">
        <f>H197+D198</f>
        <v/>
      </c>
    </row>
    <row r="199">
      <c r="A199" s="23" t="n">
        <v>190</v>
      </c>
      <c r="B199" s="24">
        <f>EDATE('Loan Details'!$C$12, A199-1)</f>
        <v/>
      </c>
      <c r="C199" s="25">
        <f>G198</f>
        <v/>
      </c>
      <c r="D199" s="25">
        <f>IF(C199&gt;0, MIN('Loan Details'!$C$30, C199 + C199*'Loan Details'!$C$10/1200), 0)</f>
        <v/>
      </c>
      <c r="E199" s="25">
        <f>IF(C199&gt;0, C199*'Loan Details'!$C$10/1200, 0)</f>
        <v/>
      </c>
      <c r="F199" s="25">
        <f>IF(C199&gt;0, D199-E199, 0)</f>
        <v/>
      </c>
      <c r="G199" s="25">
        <f>IF(C199&gt;0, C199-F199, 0)</f>
        <v/>
      </c>
      <c r="H199" s="25">
        <f>H198+D199</f>
        <v/>
      </c>
    </row>
    <row r="200">
      <c r="A200" s="22" t="n">
        <v>191</v>
      </c>
      <c r="B200" s="9">
        <f>EDATE('Loan Details'!$C$12, A200-1)</f>
        <v/>
      </c>
      <c r="C200" s="6">
        <f>G199</f>
        <v/>
      </c>
      <c r="D200" s="6">
        <f>IF(C200&gt;0, MIN('Loan Details'!$C$30, C200 + C200*'Loan Details'!$C$10/1200), 0)</f>
        <v/>
      </c>
      <c r="E200" s="6">
        <f>IF(C200&gt;0, C200*'Loan Details'!$C$10/1200, 0)</f>
        <v/>
      </c>
      <c r="F200" s="6">
        <f>IF(C200&gt;0, D200-E200, 0)</f>
        <v/>
      </c>
      <c r="G200" s="6">
        <f>IF(C200&gt;0, C200-F200, 0)</f>
        <v/>
      </c>
      <c r="H200" s="6">
        <f>H199+D200</f>
        <v/>
      </c>
    </row>
    <row r="201">
      <c r="A201" s="21" t="n">
        <v>192</v>
      </c>
      <c r="B201" s="26">
        <f>EDATE('Loan Details'!$C$12, A201-1)</f>
        <v/>
      </c>
      <c r="C201" s="27">
        <f>G200</f>
        <v/>
      </c>
      <c r="D201" s="27">
        <f>IF(C201&gt;0, MIN('Loan Details'!$C$30, C201 + C201*'Loan Details'!$C$10/1200), 0)</f>
        <v/>
      </c>
      <c r="E201" s="27">
        <f>IF(C201&gt;0, C201*'Loan Details'!$C$10/1200, 0)</f>
        <v/>
      </c>
      <c r="F201" s="27">
        <f>IF(C201&gt;0, D201-E201, 0)</f>
        <v/>
      </c>
      <c r="G201" s="27">
        <f>IF(C201&gt;0, C201-F201, 0)</f>
        <v/>
      </c>
      <c r="H201" s="27">
        <f>H200+D201</f>
        <v/>
      </c>
    </row>
    <row r="202">
      <c r="A202" s="22" t="n">
        <v>193</v>
      </c>
      <c r="B202" s="9">
        <f>EDATE('Loan Details'!$C$12, A202-1)</f>
        <v/>
      </c>
      <c r="C202" s="6">
        <f>G201</f>
        <v/>
      </c>
      <c r="D202" s="6">
        <f>IF(C202&gt;0, MIN('Loan Details'!$C$30, C202 + C202*'Loan Details'!$C$10/1200), 0)</f>
        <v/>
      </c>
      <c r="E202" s="6">
        <f>IF(C202&gt;0, C202*'Loan Details'!$C$10/1200, 0)</f>
        <v/>
      </c>
      <c r="F202" s="6">
        <f>IF(C202&gt;0, D202-E202, 0)</f>
        <v/>
      </c>
      <c r="G202" s="6">
        <f>IF(C202&gt;0, C202-F202, 0)</f>
        <v/>
      </c>
      <c r="H202" s="6">
        <f>H201+D202</f>
        <v/>
      </c>
    </row>
    <row r="203">
      <c r="A203" s="23" t="n">
        <v>194</v>
      </c>
      <c r="B203" s="24">
        <f>EDATE('Loan Details'!$C$12, A203-1)</f>
        <v/>
      </c>
      <c r="C203" s="25">
        <f>G202</f>
        <v/>
      </c>
      <c r="D203" s="25">
        <f>IF(C203&gt;0, MIN('Loan Details'!$C$30, C203 + C203*'Loan Details'!$C$10/1200), 0)</f>
        <v/>
      </c>
      <c r="E203" s="25">
        <f>IF(C203&gt;0, C203*'Loan Details'!$C$10/1200, 0)</f>
        <v/>
      </c>
      <c r="F203" s="25">
        <f>IF(C203&gt;0, D203-E203, 0)</f>
        <v/>
      </c>
      <c r="G203" s="25">
        <f>IF(C203&gt;0, C203-F203, 0)</f>
        <v/>
      </c>
      <c r="H203" s="25">
        <f>H202+D203</f>
        <v/>
      </c>
    </row>
    <row r="204">
      <c r="A204" s="22" t="n">
        <v>195</v>
      </c>
      <c r="B204" s="9">
        <f>EDATE('Loan Details'!$C$12, A204-1)</f>
        <v/>
      </c>
      <c r="C204" s="6">
        <f>G203</f>
        <v/>
      </c>
      <c r="D204" s="6">
        <f>IF(C204&gt;0, MIN('Loan Details'!$C$30, C204 + C204*'Loan Details'!$C$10/1200), 0)</f>
        <v/>
      </c>
      <c r="E204" s="6">
        <f>IF(C204&gt;0, C204*'Loan Details'!$C$10/1200, 0)</f>
        <v/>
      </c>
      <c r="F204" s="6">
        <f>IF(C204&gt;0, D204-E204, 0)</f>
        <v/>
      </c>
      <c r="G204" s="6">
        <f>IF(C204&gt;0, C204-F204, 0)</f>
        <v/>
      </c>
      <c r="H204" s="6">
        <f>H203+D204</f>
        <v/>
      </c>
    </row>
    <row r="205">
      <c r="A205" s="23" t="n">
        <v>196</v>
      </c>
      <c r="B205" s="24">
        <f>EDATE('Loan Details'!$C$12, A205-1)</f>
        <v/>
      </c>
      <c r="C205" s="25">
        <f>G204</f>
        <v/>
      </c>
      <c r="D205" s="25">
        <f>IF(C205&gt;0, MIN('Loan Details'!$C$30, C205 + C205*'Loan Details'!$C$10/1200), 0)</f>
        <v/>
      </c>
      <c r="E205" s="25">
        <f>IF(C205&gt;0, C205*'Loan Details'!$C$10/1200, 0)</f>
        <v/>
      </c>
      <c r="F205" s="25">
        <f>IF(C205&gt;0, D205-E205, 0)</f>
        <v/>
      </c>
      <c r="G205" s="25">
        <f>IF(C205&gt;0, C205-F205, 0)</f>
        <v/>
      </c>
      <c r="H205" s="25">
        <f>H204+D205</f>
        <v/>
      </c>
    </row>
    <row r="206">
      <c r="A206" s="22" t="n">
        <v>197</v>
      </c>
      <c r="B206" s="9">
        <f>EDATE('Loan Details'!$C$12, A206-1)</f>
        <v/>
      </c>
      <c r="C206" s="6">
        <f>G205</f>
        <v/>
      </c>
      <c r="D206" s="6">
        <f>IF(C206&gt;0, MIN('Loan Details'!$C$30, C206 + C206*'Loan Details'!$C$10/1200), 0)</f>
        <v/>
      </c>
      <c r="E206" s="6">
        <f>IF(C206&gt;0, C206*'Loan Details'!$C$10/1200, 0)</f>
        <v/>
      </c>
      <c r="F206" s="6">
        <f>IF(C206&gt;0, D206-E206, 0)</f>
        <v/>
      </c>
      <c r="G206" s="6">
        <f>IF(C206&gt;0, C206-F206, 0)</f>
        <v/>
      </c>
      <c r="H206" s="6">
        <f>H205+D206</f>
        <v/>
      </c>
    </row>
    <row r="207">
      <c r="A207" s="23" t="n">
        <v>198</v>
      </c>
      <c r="B207" s="24">
        <f>EDATE('Loan Details'!$C$12, A207-1)</f>
        <v/>
      </c>
      <c r="C207" s="25">
        <f>G206</f>
        <v/>
      </c>
      <c r="D207" s="25">
        <f>IF(C207&gt;0, MIN('Loan Details'!$C$30, C207 + C207*'Loan Details'!$C$10/1200), 0)</f>
        <v/>
      </c>
      <c r="E207" s="25">
        <f>IF(C207&gt;0, C207*'Loan Details'!$C$10/1200, 0)</f>
        <v/>
      </c>
      <c r="F207" s="25">
        <f>IF(C207&gt;0, D207-E207, 0)</f>
        <v/>
      </c>
      <c r="G207" s="25">
        <f>IF(C207&gt;0, C207-F207, 0)</f>
        <v/>
      </c>
      <c r="H207" s="25">
        <f>H206+D207</f>
        <v/>
      </c>
    </row>
    <row r="208">
      <c r="A208" s="22" t="n">
        <v>199</v>
      </c>
      <c r="B208" s="9">
        <f>EDATE('Loan Details'!$C$12, A208-1)</f>
        <v/>
      </c>
      <c r="C208" s="6">
        <f>G207</f>
        <v/>
      </c>
      <c r="D208" s="6">
        <f>IF(C208&gt;0, MIN('Loan Details'!$C$30, C208 + C208*'Loan Details'!$C$10/1200), 0)</f>
        <v/>
      </c>
      <c r="E208" s="6">
        <f>IF(C208&gt;0, C208*'Loan Details'!$C$10/1200, 0)</f>
        <v/>
      </c>
      <c r="F208" s="6">
        <f>IF(C208&gt;0, D208-E208, 0)</f>
        <v/>
      </c>
      <c r="G208" s="6">
        <f>IF(C208&gt;0, C208-F208, 0)</f>
        <v/>
      </c>
      <c r="H208" s="6">
        <f>H207+D208</f>
        <v/>
      </c>
    </row>
    <row r="209">
      <c r="A209" s="23" t="n">
        <v>200</v>
      </c>
      <c r="B209" s="24">
        <f>EDATE('Loan Details'!$C$12, A209-1)</f>
        <v/>
      </c>
      <c r="C209" s="25">
        <f>G208</f>
        <v/>
      </c>
      <c r="D209" s="25">
        <f>IF(C209&gt;0, MIN('Loan Details'!$C$30, C209 + C209*'Loan Details'!$C$10/1200), 0)</f>
        <v/>
      </c>
      <c r="E209" s="25">
        <f>IF(C209&gt;0, C209*'Loan Details'!$C$10/1200, 0)</f>
        <v/>
      </c>
      <c r="F209" s="25">
        <f>IF(C209&gt;0, D209-E209, 0)</f>
        <v/>
      </c>
      <c r="G209" s="25">
        <f>IF(C209&gt;0, C209-F209, 0)</f>
        <v/>
      </c>
      <c r="H209" s="25">
        <f>H208+D209</f>
        <v/>
      </c>
    </row>
    <row r="210">
      <c r="A210" s="22" t="n">
        <v>201</v>
      </c>
      <c r="B210" s="9">
        <f>EDATE('Loan Details'!$C$12, A210-1)</f>
        <v/>
      </c>
      <c r="C210" s="6">
        <f>G209</f>
        <v/>
      </c>
      <c r="D210" s="6">
        <f>IF(C210&gt;0, MIN('Loan Details'!$C$30, C210 + C210*'Loan Details'!$C$10/1200), 0)</f>
        <v/>
      </c>
      <c r="E210" s="6">
        <f>IF(C210&gt;0, C210*'Loan Details'!$C$10/1200, 0)</f>
        <v/>
      </c>
      <c r="F210" s="6">
        <f>IF(C210&gt;0, D210-E210, 0)</f>
        <v/>
      </c>
      <c r="G210" s="6">
        <f>IF(C210&gt;0, C210-F210, 0)</f>
        <v/>
      </c>
      <c r="H210" s="6">
        <f>H209+D210</f>
        <v/>
      </c>
    </row>
    <row r="211">
      <c r="A211" s="23" t="n">
        <v>202</v>
      </c>
      <c r="B211" s="24">
        <f>EDATE('Loan Details'!$C$12, A211-1)</f>
        <v/>
      </c>
      <c r="C211" s="25">
        <f>G210</f>
        <v/>
      </c>
      <c r="D211" s="25">
        <f>IF(C211&gt;0, MIN('Loan Details'!$C$30, C211 + C211*'Loan Details'!$C$10/1200), 0)</f>
        <v/>
      </c>
      <c r="E211" s="25">
        <f>IF(C211&gt;0, C211*'Loan Details'!$C$10/1200, 0)</f>
        <v/>
      </c>
      <c r="F211" s="25">
        <f>IF(C211&gt;0, D211-E211, 0)</f>
        <v/>
      </c>
      <c r="G211" s="25">
        <f>IF(C211&gt;0, C211-F211, 0)</f>
        <v/>
      </c>
      <c r="H211" s="25">
        <f>H210+D211</f>
        <v/>
      </c>
    </row>
    <row r="212">
      <c r="A212" s="22" t="n">
        <v>203</v>
      </c>
      <c r="B212" s="9">
        <f>EDATE('Loan Details'!$C$12, A212-1)</f>
        <v/>
      </c>
      <c r="C212" s="6">
        <f>G211</f>
        <v/>
      </c>
      <c r="D212" s="6">
        <f>IF(C212&gt;0, MIN('Loan Details'!$C$30, C212 + C212*'Loan Details'!$C$10/1200), 0)</f>
        <v/>
      </c>
      <c r="E212" s="6">
        <f>IF(C212&gt;0, C212*'Loan Details'!$C$10/1200, 0)</f>
        <v/>
      </c>
      <c r="F212" s="6">
        <f>IF(C212&gt;0, D212-E212, 0)</f>
        <v/>
      </c>
      <c r="G212" s="6">
        <f>IF(C212&gt;0, C212-F212, 0)</f>
        <v/>
      </c>
      <c r="H212" s="6">
        <f>H211+D212</f>
        <v/>
      </c>
    </row>
    <row r="213">
      <c r="A213" s="21" t="n">
        <v>204</v>
      </c>
      <c r="B213" s="26">
        <f>EDATE('Loan Details'!$C$12, A213-1)</f>
        <v/>
      </c>
      <c r="C213" s="27">
        <f>G212</f>
        <v/>
      </c>
      <c r="D213" s="27">
        <f>IF(C213&gt;0, MIN('Loan Details'!$C$30, C213 + C213*'Loan Details'!$C$10/1200), 0)</f>
        <v/>
      </c>
      <c r="E213" s="27">
        <f>IF(C213&gt;0, C213*'Loan Details'!$C$10/1200, 0)</f>
        <v/>
      </c>
      <c r="F213" s="27">
        <f>IF(C213&gt;0, D213-E213, 0)</f>
        <v/>
      </c>
      <c r="G213" s="27">
        <f>IF(C213&gt;0, C213-F213, 0)</f>
        <v/>
      </c>
      <c r="H213" s="27">
        <f>H212+D213</f>
        <v/>
      </c>
    </row>
    <row r="214">
      <c r="A214" s="22" t="n">
        <v>205</v>
      </c>
      <c r="B214" s="9">
        <f>EDATE('Loan Details'!$C$12, A214-1)</f>
        <v/>
      </c>
      <c r="C214" s="6">
        <f>G213</f>
        <v/>
      </c>
      <c r="D214" s="6">
        <f>IF(C214&gt;0, MIN('Loan Details'!$C$30, C214 + C214*'Loan Details'!$C$10/1200), 0)</f>
        <v/>
      </c>
      <c r="E214" s="6">
        <f>IF(C214&gt;0, C214*'Loan Details'!$C$10/1200, 0)</f>
        <v/>
      </c>
      <c r="F214" s="6">
        <f>IF(C214&gt;0, D214-E214, 0)</f>
        <v/>
      </c>
      <c r="G214" s="6">
        <f>IF(C214&gt;0, C214-F214, 0)</f>
        <v/>
      </c>
      <c r="H214" s="6">
        <f>H213+D214</f>
        <v/>
      </c>
    </row>
    <row r="215">
      <c r="A215" s="23" t="n">
        <v>206</v>
      </c>
      <c r="B215" s="24">
        <f>EDATE('Loan Details'!$C$12, A215-1)</f>
        <v/>
      </c>
      <c r="C215" s="25">
        <f>G214</f>
        <v/>
      </c>
      <c r="D215" s="25">
        <f>IF(C215&gt;0, MIN('Loan Details'!$C$30, C215 + C215*'Loan Details'!$C$10/1200), 0)</f>
        <v/>
      </c>
      <c r="E215" s="25">
        <f>IF(C215&gt;0, C215*'Loan Details'!$C$10/1200, 0)</f>
        <v/>
      </c>
      <c r="F215" s="25">
        <f>IF(C215&gt;0, D215-E215, 0)</f>
        <v/>
      </c>
      <c r="G215" s="25">
        <f>IF(C215&gt;0, C215-F215, 0)</f>
        <v/>
      </c>
      <c r="H215" s="25">
        <f>H214+D215</f>
        <v/>
      </c>
    </row>
    <row r="216">
      <c r="A216" s="22" t="n">
        <v>207</v>
      </c>
      <c r="B216" s="9">
        <f>EDATE('Loan Details'!$C$12, A216-1)</f>
        <v/>
      </c>
      <c r="C216" s="6">
        <f>G215</f>
        <v/>
      </c>
      <c r="D216" s="6">
        <f>IF(C216&gt;0, MIN('Loan Details'!$C$30, C216 + C216*'Loan Details'!$C$10/1200), 0)</f>
        <v/>
      </c>
      <c r="E216" s="6">
        <f>IF(C216&gt;0, C216*'Loan Details'!$C$10/1200, 0)</f>
        <v/>
      </c>
      <c r="F216" s="6">
        <f>IF(C216&gt;0, D216-E216, 0)</f>
        <v/>
      </c>
      <c r="G216" s="6">
        <f>IF(C216&gt;0, C216-F216, 0)</f>
        <v/>
      </c>
      <c r="H216" s="6">
        <f>H215+D216</f>
        <v/>
      </c>
    </row>
    <row r="217">
      <c r="A217" s="23" t="n">
        <v>208</v>
      </c>
      <c r="B217" s="24">
        <f>EDATE('Loan Details'!$C$12, A217-1)</f>
        <v/>
      </c>
      <c r="C217" s="25">
        <f>G216</f>
        <v/>
      </c>
      <c r="D217" s="25">
        <f>IF(C217&gt;0, MIN('Loan Details'!$C$30, C217 + C217*'Loan Details'!$C$10/1200), 0)</f>
        <v/>
      </c>
      <c r="E217" s="25">
        <f>IF(C217&gt;0, C217*'Loan Details'!$C$10/1200, 0)</f>
        <v/>
      </c>
      <c r="F217" s="25">
        <f>IF(C217&gt;0, D217-E217, 0)</f>
        <v/>
      </c>
      <c r="G217" s="25">
        <f>IF(C217&gt;0, C217-F217, 0)</f>
        <v/>
      </c>
      <c r="H217" s="25">
        <f>H216+D217</f>
        <v/>
      </c>
    </row>
    <row r="218">
      <c r="A218" s="22" t="n">
        <v>209</v>
      </c>
      <c r="B218" s="9">
        <f>EDATE('Loan Details'!$C$12, A218-1)</f>
        <v/>
      </c>
      <c r="C218" s="6">
        <f>G217</f>
        <v/>
      </c>
      <c r="D218" s="6">
        <f>IF(C218&gt;0, MIN('Loan Details'!$C$30, C218 + C218*'Loan Details'!$C$10/1200), 0)</f>
        <v/>
      </c>
      <c r="E218" s="6">
        <f>IF(C218&gt;0, C218*'Loan Details'!$C$10/1200, 0)</f>
        <v/>
      </c>
      <c r="F218" s="6">
        <f>IF(C218&gt;0, D218-E218, 0)</f>
        <v/>
      </c>
      <c r="G218" s="6">
        <f>IF(C218&gt;0, C218-F218, 0)</f>
        <v/>
      </c>
      <c r="H218" s="6">
        <f>H217+D218</f>
        <v/>
      </c>
    </row>
    <row r="219">
      <c r="A219" s="23" t="n">
        <v>210</v>
      </c>
      <c r="B219" s="24">
        <f>EDATE('Loan Details'!$C$12, A219-1)</f>
        <v/>
      </c>
      <c r="C219" s="25">
        <f>G218</f>
        <v/>
      </c>
      <c r="D219" s="25">
        <f>IF(C219&gt;0, MIN('Loan Details'!$C$30, C219 + C219*'Loan Details'!$C$10/1200), 0)</f>
        <v/>
      </c>
      <c r="E219" s="25">
        <f>IF(C219&gt;0, C219*'Loan Details'!$C$10/1200, 0)</f>
        <v/>
      </c>
      <c r="F219" s="25">
        <f>IF(C219&gt;0, D219-E219, 0)</f>
        <v/>
      </c>
      <c r="G219" s="25">
        <f>IF(C219&gt;0, C219-F219, 0)</f>
        <v/>
      </c>
      <c r="H219" s="25">
        <f>H218+D219</f>
        <v/>
      </c>
    </row>
    <row r="220">
      <c r="A220" s="22" t="n">
        <v>211</v>
      </c>
      <c r="B220" s="9">
        <f>EDATE('Loan Details'!$C$12, A220-1)</f>
        <v/>
      </c>
      <c r="C220" s="6">
        <f>G219</f>
        <v/>
      </c>
      <c r="D220" s="6">
        <f>IF(C220&gt;0, MIN('Loan Details'!$C$30, C220 + C220*'Loan Details'!$C$10/1200), 0)</f>
        <v/>
      </c>
      <c r="E220" s="6">
        <f>IF(C220&gt;0, C220*'Loan Details'!$C$10/1200, 0)</f>
        <v/>
      </c>
      <c r="F220" s="6">
        <f>IF(C220&gt;0, D220-E220, 0)</f>
        <v/>
      </c>
      <c r="G220" s="6">
        <f>IF(C220&gt;0, C220-F220, 0)</f>
        <v/>
      </c>
      <c r="H220" s="6">
        <f>H219+D220</f>
        <v/>
      </c>
    </row>
    <row r="221">
      <c r="A221" s="23" t="n">
        <v>212</v>
      </c>
      <c r="B221" s="24">
        <f>EDATE('Loan Details'!$C$12, A221-1)</f>
        <v/>
      </c>
      <c r="C221" s="25">
        <f>G220</f>
        <v/>
      </c>
      <c r="D221" s="25">
        <f>IF(C221&gt;0, MIN('Loan Details'!$C$30, C221 + C221*'Loan Details'!$C$10/1200), 0)</f>
        <v/>
      </c>
      <c r="E221" s="25">
        <f>IF(C221&gt;0, C221*'Loan Details'!$C$10/1200, 0)</f>
        <v/>
      </c>
      <c r="F221" s="25">
        <f>IF(C221&gt;0, D221-E221, 0)</f>
        <v/>
      </c>
      <c r="G221" s="25">
        <f>IF(C221&gt;0, C221-F221, 0)</f>
        <v/>
      </c>
      <c r="H221" s="25">
        <f>H220+D221</f>
        <v/>
      </c>
    </row>
    <row r="222">
      <c r="A222" s="22" t="n">
        <v>213</v>
      </c>
      <c r="B222" s="9">
        <f>EDATE('Loan Details'!$C$12, A222-1)</f>
        <v/>
      </c>
      <c r="C222" s="6">
        <f>G221</f>
        <v/>
      </c>
      <c r="D222" s="6">
        <f>IF(C222&gt;0, MIN('Loan Details'!$C$30, C222 + C222*'Loan Details'!$C$10/1200), 0)</f>
        <v/>
      </c>
      <c r="E222" s="6">
        <f>IF(C222&gt;0, C222*'Loan Details'!$C$10/1200, 0)</f>
        <v/>
      </c>
      <c r="F222" s="6">
        <f>IF(C222&gt;0, D222-E222, 0)</f>
        <v/>
      </c>
      <c r="G222" s="6">
        <f>IF(C222&gt;0, C222-F222, 0)</f>
        <v/>
      </c>
      <c r="H222" s="6">
        <f>H221+D222</f>
        <v/>
      </c>
    </row>
    <row r="223">
      <c r="A223" s="23" t="n">
        <v>214</v>
      </c>
      <c r="B223" s="24">
        <f>EDATE('Loan Details'!$C$12, A223-1)</f>
        <v/>
      </c>
      <c r="C223" s="25">
        <f>G222</f>
        <v/>
      </c>
      <c r="D223" s="25">
        <f>IF(C223&gt;0, MIN('Loan Details'!$C$30, C223 + C223*'Loan Details'!$C$10/1200), 0)</f>
        <v/>
      </c>
      <c r="E223" s="25">
        <f>IF(C223&gt;0, C223*'Loan Details'!$C$10/1200, 0)</f>
        <v/>
      </c>
      <c r="F223" s="25">
        <f>IF(C223&gt;0, D223-E223, 0)</f>
        <v/>
      </c>
      <c r="G223" s="25">
        <f>IF(C223&gt;0, C223-F223, 0)</f>
        <v/>
      </c>
      <c r="H223" s="25">
        <f>H222+D223</f>
        <v/>
      </c>
    </row>
    <row r="224">
      <c r="A224" s="22" t="n">
        <v>215</v>
      </c>
      <c r="B224" s="9">
        <f>EDATE('Loan Details'!$C$12, A224-1)</f>
        <v/>
      </c>
      <c r="C224" s="6">
        <f>G223</f>
        <v/>
      </c>
      <c r="D224" s="6">
        <f>IF(C224&gt;0, MIN('Loan Details'!$C$30, C224 + C224*'Loan Details'!$C$10/1200), 0)</f>
        <v/>
      </c>
      <c r="E224" s="6">
        <f>IF(C224&gt;0, C224*'Loan Details'!$C$10/1200, 0)</f>
        <v/>
      </c>
      <c r="F224" s="6">
        <f>IF(C224&gt;0, D224-E224, 0)</f>
        <v/>
      </c>
      <c r="G224" s="6">
        <f>IF(C224&gt;0, C224-F224, 0)</f>
        <v/>
      </c>
      <c r="H224" s="6">
        <f>H223+D224</f>
        <v/>
      </c>
    </row>
    <row r="225">
      <c r="A225" s="21" t="n">
        <v>216</v>
      </c>
      <c r="B225" s="26">
        <f>EDATE('Loan Details'!$C$12, A225-1)</f>
        <v/>
      </c>
      <c r="C225" s="27">
        <f>G224</f>
        <v/>
      </c>
      <c r="D225" s="27">
        <f>IF(C225&gt;0, MIN('Loan Details'!$C$30, C225 + C225*'Loan Details'!$C$10/1200), 0)</f>
        <v/>
      </c>
      <c r="E225" s="27">
        <f>IF(C225&gt;0, C225*'Loan Details'!$C$10/1200, 0)</f>
        <v/>
      </c>
      <c r="F225" s="27">
        <f>IF(C225&gt;0, D225-E225, 0)</f>
        <v/>
      </c>
      <c r="G225" s="27">
        <f>IF(C225&gt;0, C225-F225, 0)</f>
        <v/>
      </c>
      <c r="H225" s="27">
        <f>H224+D225</f>
        <v/>
      </c>
    </row>
    <row r="226">
      <c r="A226" s="22" t="n">
        <v>217</v>
      </c>
      <c r="B226" s="9">
        <f>EDATE('Loan Details'!$C$12, A226-1)</f>
        <v/>
      </c>
      <c r="C226" s="6">
        <f>G225</f>
        <v/>
      </c>
      <c r="D226" s="6">
        <f>IF(C226&gt;0, MIN('Loan Details'!$C$30, C226 + C226*'Loan Details'!$C$10/1200), 0)</f>
        <v/>
      </c>
      <c r="E226" s="6">
        <f>IF(C226&gt;0, C226*'Loan Details'!$C$10/1200, 0)</f>
        <v/>
      </c>
      <c r="F226" s="6">
        <f>IF(C226&gt;0, D226-E226, 0)</f>
        <v/>
      </c>
      <c r="G226" s="6">
        <f>IF(C226&gt;0, C226-F226, 0)</f>
        <v/>
      </c>
      <c r="H226" s="6">
        <f>H225+D226</f>
        <v/>
      </c>
    </row>
    <row r="227">
      <c r="A227" s="23" t="n">
        <v>218</v>
      </c>
      <c r="B227" s="24">
        <f>EDATE('Loan Details'!$C$12, A227-1)</f>
        <v/>
      </c>
      <c r="C227" s="25">
        <f>G226</f>
        <v/>
      </c>
      <c r="D227" s="25">
        <f>IF(C227&gt;0, MIN('Loan Details'!$C$30, C227 + C227*'Loan Details'!$C$10/1200), 0)</f>
        <v/>
      </c>
      <c r="E227" s="25">
        <f>IF(C227&gt;0, C227*'Loan Details'!$C$10/1200, 0)</f>
        <v/>
      </c>
      <c r="F227" s="25">
        <f>IF(C227&gt;0, D227-E227, 0)</f>
        <v/>
      </c>
      <c r="G227" s="25">
        <f>IF(C227&gt;0, C227-F227, 0)</f>
        <v/>
      </c>
      <c r="H227" s="25">
        <f>H226+D227</f>
        <v/>
      </c>
    </row>
    <row r="228">
      <c r="A228" s="22" t="n">
        <v>219</v>
      </c>
      <c r="B228" s="9">
        <f>EDATE('Loan Details'!$C$12, A228-1)</f>
        <v/>
      </c>
      <c r="C228" s="6">
        <f>G227</f>
        <v/>
      </c>
      <c r="D228" s="6">
        <f>IF(C228&gt;0, MIN('Loan Details'!$C$30, C228 + C228*'Loan Details'!$C$10/1200), 0)</f>
        <v/>
      </c>
      <c r="E228" s="6">
        <f>IF(C228&gt;0, C228*'Loan Details'!$C$10/1200, 0)</f>
        <v/>
      </c>
      <c r="F228" s="6">
        <f>IF(C228&gt;0, D228-E228, 0)</f>
        <v/>
      </c>
      <c r="G228" s="6">
        <f>IF(C228&gt;0, C228-F228, 0)</f>
        <v/>
      </c>
      <c r="H228" s="6">
        <f>H227+D228</f>
        <v/>
      </c>
    </row>
    <row r="229">
      <c r="A229" s="23" t="n">
        <v>220</v>
      </c>
      <c r="B229" s="24">
        <f>EDATE('Loan Details'!$C$12, A229-1)</f>
        <v/>
      </c>
      <c r="C229" s="25">
        <f>G228</f>
        <v/>
      </c>
      <c r="D229" s="25">
        <f>IF(C229&gt;0, MIN('Loan Details'!$C$30, C229 + C229*'Loan Details'!$C$10/1200), 0)</f>
        <v/>
      </c>
      <c r="E229" s="25">
        <f>IF(C229&gt;0, C229*'Loan Details'!$C$10/1200, 0)</f>
        <v/>
      </c>
      <c r="F229" s="25">
        <f>IF(C229&gt;0, D229-E229, 0)</f>
        <v/>
      </c>
      <c r="G229" s="25">
        <f>IF(C229&gt;0, C229-F229, 0)</f>
        <v/>
      </c>
      <c r="H229" s="25">
        <f>H228+D229</f>
        <v/>
      </c>
    </row>
    <row r="230">
      <c r="A230" s="22" t="n">
        <v>221</v>
      </c>
      <c r="B230" s="9">
        <f>EDATE('Loan Details'!$C$12, A230-1)</f>
        <v/>
      </c>
      <c r="C230" s="6">
        <f>G229</f>
        <v/>
      </c>
      <c r="D230" s="6">
        <f>IF(C230&gt;0, MIN('Loan Details'!$C$30, C230 + C230*'Loan Details'!$C$10/1200), 0)</f>
        <v/>
      </c>
      <c r="E230" s="6">
        <f>IF(C230&gt;0, C230*'Loan Details'!$C$10/1200, 0)</f>
        <v/>
      </c>
      <c r="F230" s="6">
        <f>IF(C230&gt;0, D230-E230, 0)</f>
        <v/>
      </c>
      <c r="G230" s="6">
        <f>IF(C230&gt;0, C230-F230, 0)</f>
        <v/>
      </c>
      <c r="H230" s="6">
        <f>H229+D230</f>
        <v/>
      </c>
    </row>
    <row r="231">
      <c r="A231" s="23" t="n">
        <v>222</v>
      </c>
      <c r="B231" s="24">
        <f>EDATE('Loan Details'!$C$12, A231-1)</f>
        <v/>
      </c>
      <c r="C231" s="25">
        <f>G230</f>
        <v/>
      </c>
      <c r="D231" s="25">
        <f>IF(C231&gt;0, MIN('Loan Details'!$C$30, C231 + C231*'Loan Details'!$C$10/1200), 0)</f>
        <v/>
      </c>
      <c r="E231" s="25">
        <f>IF(C231&gt;0, C231*'Loan Details'!$C$10/1200, 0)</f>
        <v/>
      </c>
      <c r="F231" s="25">
        <f>IF(C231&gt;0, D231-E231, 0)</f>
        <v/>
      </c>
      <c r="G231" s="25">
        <f>IF(C231&gt;0, C231-F231, 0)</f>
        <v/>
      </c>
      <c r="H231" s="25">
        <f>H230+D231</f>
        <v/>
      </c>
    </row>
    <row r="232">
      <c r="A232" s="22" t="n">
        <v>223</v>
      </c>
      <c r="B232" s="9">
        <f>EDATE('Loan Details'!$C$12, A232-1)</f>
        <v/>
      </c>
      <c r="C232" s="6">
        <f>G231</f>
        <v/>
      </c>
      <c r="D232" s="6">
        <f>IF(C232&gt;0, MIN('Loan Details'!$C$30, C232 + C232*'Loan Details'!$C$10/1200), 0)</f>
        <v/>
      </c>
      <c r="E232" s="6">
        <f>IF(C232&gt;0, C232*'Loan Details'!$C$10/1200, 0)</f>
        <v/>
      </c>
      <c r="F232" s="6">
        <f>IF(C232&gt;0, D232-E232, 0)</f>
        <v/>
      </c>
      <c r="G232" s="6">
        <f>IF(C232&gt;0, C232-F232, 0)</f>
        <v/>
      </c>
      <c r="H232" s="6">
        <f>H231+D232</f>
        <v/>
      </c>
    </row>
    <row r="233">
      <c r="A233" s="23" t="n">
        <v>224</v>
      </c>
      <c r="B233" s="24">
        <f>EDATE('Loan Details'!$C$12, A233-1)</f>
        <v/>
      </c>
      <c r="C233" s="25">
        <f>G232</f>
        <v/>
      </c>
      <c r="D233" s="25">
        <f>IF(C233&gt;0, MIN('Loan Details'!$C$30, C233 + C233*'Loan Details'!$C$10/1200), 0)</f>
        <v/>
      </c>
      <c r="E233" s="25">
        <f>IF(C233&gt;0, C233*'Loan Details'!$C$10/1200, 0)</f>
        <v/>
      </c>
      <c r="F233" s="25">
        <f>IF(C233&gt;0, D233-E233, 0)</f>
        <v/>
      </c>
      <c r="G233" s="25">
        <f>IF(C233&gt;0, C233-F233, 0)</f>
        <v/>
      </c>
      <c r="H233" s="25">
        <f>H232+D233</f>
        <v/>
      </c>
    </row>
    <row r="234">
      <c r="A234" s="22" t="n">
        <v>225</v>
      </c>
      <c r="B234" s="9">
        <f>EDATE('Loan Details'!$C$12, A234-1)</f>
        <v/>
      </c>
      <c r="C234" s="6">
        <f>G233</f>
        <v/>
      </c>
      <c r="D234" s="6">
        <f>IF(C234&gt;0, MIN('Loan Details'!$C$30, C234 + C234*'Loan Details'!$C$10/1200), 0)</f>
        <v/>
      </c>
      <c r="E234" s="6">
        <f>IF(C234&gt;0, C234*'Loan Details'!$C$10/1200, 0)</f>
        <v/>
      </c>
      <c r="F234" s="6">
        <f>IF(C234&gt;0, D234-E234, 0)</f>
        <v/>
      </c>
      <c r="G234" s="6">
        <f>IF(C234&gt;0, C234-F234, 0)</f>
        <v/>
      </c>
      <c r="H234" s="6">
        <f>H233+D234</f>
        <v/>
      </c>
    </row>
    <row r="235">
      <c r="A235" s="23" t="n">
        <v>226</v>
      </c>
      <c r="B235" s="24">
        <f>EDATE('Loan Details'!$C$12, A235-1)</f>
        <v/>
      </c>
      <c r="C235" s="25">
        <f>G234</f>
        <v/>
      </c>
      <c r="D235" s="25">
        <f>IF(C235&gt;0, MIN('Loan Details'!$C$30, C235 + C235*'Loan Details'!$C$10/1200), 0)</f>
        <v/>
      </c>
      <c r="E235" s="25">
        <f>IF(C235&gt;0, C235*'Loan Details'!$C$10/1200, 0)</f>
        <v/>
      </c>
      <c r="F235" s="25">
        <f>IF(C235&gt;0, D235-E235, 0)</f>
        <v/>
      </c>
      <c r="G235" s="25">
        <f>IF(C235&gt;0, C235-F235, 0)</f>
        <v/>
      </c>
      <c r="H235" s="25">
        <f>H234+D235</f>
        <v/>
      </c>
    </row>
    <row r="236">
      <c r="A236" s="22" t="n">
        <v>227</v>
      </c>
      <c r="B236" s="9">
        <f>EDATE('Loan Details'!$C$12, A236-1)</f>
        <v/>
      </c>
      <c r="C236" s="6">
        <f>G235</f>
        <v/>
      </c>
      <c r="D236" s="6">
        <f>IF(C236&gt;0, MIN('Loan Details'!$C$30, C236 + C236*'Loan Details'!$C$10/1200), 0)</f>
        <v/>
      </c>
      <c r="E236" s="6">
        <f>IF(C236&gt;0, C236*'Loan Details'!$C$10/1200, 0)</f>
        <v/>
      </c>
      <c r="F236" s="6">
        <f>IF(C236&gt;0, D236-E236, 0)</f>
        <v/>
      </c>
      <c r="G236" s="6">
        <f>IF(C236&gt;0, C236-F236, 0)</f>
        <v/>
      </c>
      <c r="H236" s="6">
        <f>H235+D236</f>
        <v/>
      </c>
    </row>
    <row r="237">
      <c r="A237" s="21" t="n">
        <v>228</v>
      </c>
      <c r="B237" s="26">
        <f>EDATE('Loan Details'!$C$12, A237-1)</f>
        <v/>
      </c>
      <c r="C237" s="27">
        <f>G236</f>
        <v/>
      </c>
      <c r="D237" s="27">
        <f>IF(C237&gt;0, MIN('Loan Details'!$C$30, C237 + C237*'Loan Details'!$C$10/1200), 0)</f>
        <v/>
      </c>
      <c r="E237" s="27">
        <f>IF(C237&gt;0, C237*'Loan Details'!$C$10/1200, 0)</f>
        <v/>
      </c>
      <c r="F237" s="27">
        <f>IF(C237&gt;0, D237-E237, 0)</f>
        <v/>
      </c>
      <c r="G237" s="27">
        <f>IF(C237&gt;0, C237-F237, 0)</f>
        <v/>
      </c>
      <c r="H237" s="27">
        <f>H236+D237</f>
        <v/>
      </c>
    </row>
    <row r="238">
      <c r="A238" s="22" t="n">
        <v>229</v>
      </c>
      <c r="B238" s="9">
        <f>EDATE('Loan Details'!$C$12, A238-1)</f>
        <v/>
      </c>
      <c r="C238" s="6">
        <f>G237</f>
        <v/>
      </c>
      <c r="D238" s="6">
        <f>IF(C238&gt;0, MIN('Loan Details'!$C$30, C238 + C238*'Loan Details'!$C$10/1200), 0)</f>
        <v/>
      </c>
      <c r="E238" s="6">
        <f>IF(C238&gt;0, C238*'Loan Details'!$C$10/1200, 0)</f>
        <v/>
      </c>
      <c r="F238" s="6">
        <f>IF(C238&gt;0, D238-E238, 0)</f>
        <v/>
      </c>
      <c r="G238" s="6">
        <f>IF(C238&gt;0, C238-F238, 0)</f>
        <v/>
      </c>
      <c r="H238" s="6">
        <f>H237+D238</f>
        <v/>
      </c>
    </row>
    <row r="239">
      <c r="A239" s="23" t="n">
        <v>230</v>
      </c>
      <c r="B239" s="24">
        <f>EDATE('Loan Details'!$C$12, A239-1)</f>
        <v/>
      </c>
      <c r="C239" s="25">
        <f>G238</f>
        <v/>
      </c>
      <c r="D239" s="25">
        <f>IF(C239&gt;0, MIN('Loan Details'!$C$30, C239 + C239*'Loan Details'!$C$10/1200), 0)</f>
        <v/>
      </c>
      <c r="E239" s="25">
        <f>IF(C239&gt;0, C239*'Loan Details'!$C$10/1200, 0)</f>
        <v/>
      </c>
      <c r="F239" s="25">
        <f>IF(C239&gt;0, D239-E239, 0)</f>
        <v/>
      </c>
      <c r="G239" s="25">
        <f>IF(C239&gt;0, C239-F239, 0)</f>
        <v/>
      </c>
      <c r="H239" s="25">
        <f>H238+D239</f>
        <v/>
      </c>
    </row>
    <row r="240">
      <c r="A240" s="22" t="n">
        <v>231</v>
      </c>
      <c r="B240" s="9">
        <f>EDATE('Loan Details'!$C$12, A240-1)</f>
        <v/>
      </c>
      <c r="C240" s="6">
        <f>G239</f>
        <v/>
      </c>
      <c r="D240" s="6">
        <f>IF(C240&gt;0, MIN('Loan Details'!$C$30, C240 + C240*'Loan Details'!$C$10/1200), 0)</f>
        <v/>
      </c>
      <c r="E240" s="6">
        <f>IF(C240&gt;0, C240*'Loan Details'!$C$10/1200, 0)</f>
        <v/>
      </c>
      <c r="F240" s="6">
        <f>IF(C240&gt;0, D240-E240, 0)</f>
        <v/>
      </c>
      <c r="G240" s="6">
        <f>IF(C240&gt;0, C240-F240, 0)</f>
        <v/>
      </c>
      <c r="H240" s="6">
        <f>H239+D240</f>
        <v/>
      </c>
    </row>
    <row r="241">
      <c r="A241" s="23" t="n">
        <v>232</v>
      </c>
      <c r="B241" s="24">
        <f>EDATE('Loan Details'!$C$12, A241-1)</f>
        <v/>
      </c>
      <c r="C241" s="25">
        <f>G240</f>
        <v/>
      </c>
      <c r="D241" s="25">
        <f>IF(C241&gt;0, MIN('Loan Details'!$C$30, C241 + C241*'Loan Details'!$C$10/1200), 0)</f>
        <v/>
      </c>
      <c r="E241" s="25">
        <f>IF(C241&gt;0, C241*'Loan Details'!$C$10/1200, 0)</f>
        <v/>
      </c>
      <c r="F241" s="25">
        <f>IF(C241&gt;0, D241-E241, 0)</f>
        <v/>
      </c>
      <c r="G241" s="25">
        <f>IF(C241&gt;0, C241-F241, 0)</f>
        <v/>
      </c>
      <c r="H241" s="25">
        <f>H240+D241</f>
        <v/>
      </c>
    </row>
    <row r="242">
      <c r="A242" s="22" t="n">
        <v>233</v>
      </c>
      <c r="B242" s="9">
        <f>EDATE('Loan Details'!$C$12, A242-1)</f>
        <v/>
      </c>
      <c r="C242" s="6">
        <f>G241</f>
        <v/>
      </c>
      <c r="D242" s="6">
        <f>IF(C242&gt;0, MIN('Loan Details'!$C$30, C242 + C242*'Loan Details'!$C$10/1200), 0)</f>
        <v/>
      </c>
      <c r="E242" s="6">
        <f>IF(C242&gt;0, C242*'Loan Details'!$C$10/1200, 0)</f>
        <v/>
      </c>
      <c r="F242" s="6">
        <f>IF(C242&gt;0, D242-E242, 0)</f>
        <v/>
      </c>
      <c r="G242" s="6">
        <f>IF(C242&gt;0, C242-F242, 0)</f>
        <v/>
      </c>
      <c r="H242" s="6">
        <f>H241+D242</f>
        <v/>
      </c>
    </row>
    <row r="243">
      <c r="A243" s="23" t="n">
        <v>234</v>
      </c>
      <c r="B243" s="24">
        <f>EDATE('Loan Details'!$C$12, A243-1)</f>
        <v/>
      </c>
      <c r="C243" s="25">
        <f>G242</f>
        <v/>
      </c>
      <c r="D243" s="25">
        <f>IF(C243&gt;0, MIN('Loan Details'!$C$30, C243 + C243*'Loan Details'!$C$10/1200), 0)</f>
        <v/>
      </c>
      <c r="E243" s="25">
        <f>IF(C243&gt;0, C243*'Loan Details'!$C$10/1200, 0)</f>
        <v/>
      </c>
      <c r="F243" s="25">
        <f>IF(C243&gt;0, D243-E243, 0)</f>
        <v/>
      </c>
      <c r="G243" s="25">
        <f>IF(C243&gt;0, C243-F243, 0)</f>
        <v/>
      </c>
      <c r="H243" s="25">
        <f>H242+D243</f>
        <v/>
      </c>
    </row>
    <row r="244">
      <c r="A244" s="22" t="n">
        <v>235</v>
      </c>
      <c r="B244" s="9">
        <f>EDATE('Loan Details'!$C$12, A244-1)</f>
        <v/>
      </c>
      <c r="C244" s="6">
        <f>G243</f>
        <v/>
      </c>
      <c r="D244" s="6">
        <f>IF(C244&gt;0, MIN('Loan Details'!$C$30, C244 + C244*'Loan Details'!$C$10/1200), 0)</f>
        <v/>
      </c>
      <c r="E244" s="6">
        <f>IF(C244&gt;0, C244*'Loan Details'!$C$10/1200, 0)</f>
        <v/>
      </c>
      <c r="F244" s="6">
        <f>IF(C244&gt;0, D244-E244, 0)</f>
        <v/>
      </c>
      <c r="G244" s="6">
        <f>IF(C244&gt;0, C244-F244, 0)</f>
        <v/>
      </c>
      <c r="H244" s="6">
        <f>H243+D244</f>
        <v/>
      </c>
    </row>
    <row r="245">
      <c r="A245" s="23" t="n">
        <v>236</v>
      </c>
      <c r="B245" s="24">
        <f>EDATE('Loan Details'!$C$12, A245-1)</f>
        <v/>
      </c>
      <c r="C245" s="25">
        <f>G244</f>
        <v/>
      </c>
      <c r="D245" s="25">
        <f>IF(C245&gt;0, MIN('Loan Details'!$C$30, C245 + C245*'Loan Details'!$C$10/1200), 0)</f>
        <v/>
      </c>
      <c r="E245" s="25">
        <f>IF(C245&gt;0, C245*'Loan Details'!$C$10/1200, 0)</f>
        <v/>
      </c>
      <c r="F245" s="25">
        <f>IF(C245&gt;0, D245-E245, 0)</f>
        <v/>
      </c>
      <c r="G245" s="25">
        <f>IF(C245&gt;0, C245-F245, 0)</f>
        <v/>
      </c>
      <c r="H245" s="25">
        <f>H244+D245</f>
        <v/>
      </c>
    </row>
    <row r="246">
      <c r="A246" s="22" t="n">
        <v>237</v>
      </c>
      <c r="B246" s="9">
        <f>EDATE('Loan Details'!$C$12, A246-1)</f>
        <v/>
      </c>
      <c r="C246" s="6">
        <f>G245</f>
        <v/>
      </c>
      <c r="D246" s="6">
        <f>IF(C246&gt;0, MIN('Loan Details'!$C$30, C246 + C246*'Loan Details'!$C$10/1200), 0)</f>
        <v/>
      </c>
      <c r="E246" s="6">
        <f>IF(C246&gt;0, C246*'Loan Details'!$C$10/1200, 0)</f>
        <v/>
      </c>
      <c r="F246" s="6">
        <f>IF(C246&gt;0, D246-E246, 0)</f>
        <v/>
      </c>
      <c r="G246" s="6">
        <f>IF(C246&gt;0, C246-F246, 0)</f>
        <v/>
      </c>
      <c r="H246" s="6">
        <f>H245+D246</f>
        <v/>
      </c>
    </row>
    <row r="247">
      <c r="A247" s="23" t="n">
        <v>238</v>
      </c>
      <c r="B247" s="24">
        <f>EDATE('Loan Details'!$C$12, A247-1)</f>
        <v/>
      </c>
      <c r="C247" s="25">
        <f>G246</f>
        <v/>
      </c>
      <c r="D247" s="25">
        <f>IF(C247&gt;0, MIN('Loan Details'!$C$30, C247 + C247*'Loan Details'!$C$10/1200), 0)</f>
        <v/>
      </c>
      <c r="E247" s="25">
        <f>IF(C247&gt;0, C247*'Loan Details'!$C$10/1200, 0)</f>
        <v/>
      </c>
      <c r="F247" s="25">
        <f>IF(C247&gt;0, D247-E247, 0)</f>
        <v/>
      </c>
      <c r="G247" s="25">
        <f>IF(C247&gt;0, C247-F247, 0)</f>
        <v/>
      </c>
      <c r="H247" s="25">
        <f>H246+D247</f>
        <v/>
      </c>
    </row>
    <row r="248">
      <c r="A248" s="22" t="n">
        <v>239</v>
      </c>
      <c r="B248" s="9">
        <f>EDATE('Loan Details'!$C$12, A248-1)</f>
        <v/>
      </c>
      <c r="C248" s="6">
        <f>G247</f>
        <v/>
      </c>
      <c r="D248" s="6">
        <f>IF(C248&gt;0, MIN('Loan Details'!$C$30, C248 + C248*'Loan Details'!$C$10/1200), 0)</f>
        <v/>
      </c>
      <c r="E248" s="6">
        <f>IF(C248&gt;0, C248*'Loan Details'!$C$10/1200, 0)</f>
        <v/>
      </c>
      <c r="F248" s="6">
        <f>IF(C248&gt;0, D248-E248, 0)</f>
        <v/>
      </c>
      <c r="G248" s="6">
        <f>IF(C248&gt;0, C248-F248, 0)</f>
        <v/>
      </c>
      <c r="H248" s="6">
        <f>H247+D248</f>
        <v/>
      </c>
    </row>
    <row r="249">
      <c r="A249" s="21" t="n">
        <v>240</v>
      </c>
      <c r="B249" s="26">
        <f>EDATE('Loan Details'!$C$12, A249-1)</f>
        <v/>
      </c>
      <c r="C249" s="27">
        <f>G248</f>
        <v/>
      </c>
      <c r="D249" s="27">
        <f>IF(C249&gt;0, MIN('Loan Details'!$C$30, C249 + C249*'Loan Details'!$C$10/1200), 0)</f>
        <v/>
      </c>
      <c r="E249" s="27">
        <f>IF(C249&gt;0, C249*'Loan Details'!$C$10/1200, 0)</f>
        <v/>
      </c>
      <c r="F249" s="27">
        <f>IF(C249&gt;0, D249-E249, 0)</f>
        <v/>
      </c>
      <c r="G249" s="27">
        <f>IF(C249&gt;0, C249-F249, 0)</f>
        <v/>
      </c>
      <c r="H249" s="27">
        <f>H248+D249</f>
        <v/>
      </c>
    </row>
    <row r="250">
      <c r="A250" s="22" t="n">
        <v>241</v>
      </c>
      <c r="B250" s="9">
        <f>EDATE('Loan Details'!$C$12, A250-1)</f>
        <v/>
      </c>
      <c r="C250" s="6">
        <f>G249</f>
        <v/>
      </c>
      <c r="D250" s="6">
        <f>IF(C250&gt;0, MIN('Loan Details'!$C$30, C250 + C250*'Loan Details'!$C$10/1200), 0)</f>
        <v/>
      </c>
      <c r="E250" s="6">
        <f>IF(C250&gt;0, C250*'Loan Details'!$C$10/1200, 0)</f>
        <v/>
      </c>
      <c r="F250" s="6">
        <f>IF(C250&gt;0, D250-E250, 0)</f>
        <v/>
      </c>
      <c r="G250" s="6">
        <f>IF(C250&gt;0, C250-F250, 0)</f>
        <v/>
      </c>
      <c r="H250" s="6">
        <f>H249+D250</f>
        <v/>
      </c>
    </row>
    <row r="251">
      <c r="A251" s="23" t="n">
        <v>242</v>
      </c>
      <c r="B251" s="24">
        <f>EDATE('Loan Details'!$C$12, A251-1)</f>
        <v/>
      </c>
      <c r="C251" s="25">
        <f>G250</f>
        <v/>
      </c>
      <c r="D251" s="25">
        <f>IF(C251&gt;0, MIN('Loan Details'!$C$30, C251 + C251*'Loan Details'!$C$10/1200), 0)</f>
        <v/>
      </c>
      <c r="E251" s="25">
        <f>IF(C251&gt;0, C251*'Loan Details'!$C$10/1200, 0)</f>
        <v/>
      </c>
      <c r="F251" s="25">
        <f>IF(C251&gt;0, D251-E251, 0)</f>
        <v/>
      </c>
      <c r="G251" s="25">
        <f>IF(C251&gt;0, C251-F251, 0)</f>
        <v/>
      </c>
      <c r="H251" s="25">
        <f>H250+D251</f>
        <v/>
      </c>
    </row>
    <row r="252">
      <c r="A252" s="22" t="n">
        <v>243</v>
      </c>
      <c r="B252" s="9">
        <f>EDATE('Loan Details'!$C$12, A252-1)</f>
        <v/>
      </c>
      <c r="C252" s="6">
        <f>G251</f>
        <v/>
      </c>
      <c r="D252" s="6">
        <f>IF(C252&gt;0, MIN('Loan Details'!$C$30, C252 + C252*'Loan Details'!$C$10/1200), 0)</f>
        <v/>
      </c>
      <c r="E252" s="6">
        <f>IF(C252&gt;0, C252*'Loan Details'!$C$10/1200, 0)</f>
        <v/>
      </c>
      <c r="F252" s="6">
        <f>IF(C252&gt;0, D252-E252, 0)</f>
        <v/>
      </c>
      <c r="G252" s="6">
        <f>IF(C252&gt;0, C252-F252, 0)</f>
        <v/>
      </c>
      <c r="H252" s="6">
        <f>H251+D252</f>
        <v/>
      </c>
    </row>
    <row r="253">
      <c r="A253" s="23" t="n">
        <v>244</v>
      </c>
      <c r="B253" s="24">
        <f>EDATE('Loan Details'!$C$12, A253-1)</f>
        <v/>
      </c>
      <c r="C253" s="25">
        <f>G252</f>
        <v/>
      </c>
      <c r="D253" s="25">
        <f>IF(C253&gt;0, MIN('Loan Details'!$C$30, C253 + C253*'Loan Details'!$C$10/1200), 0)</f>
        <v/>
      </c>
      <c r="E253" s="25">
        <f>IF(C253&gt;0, C253*'Loan Details'!$C$10/1200, 0)</f>
        <v/>
      </c>
      <c r="F253" s="25">
        <f>IF(C253&gt;0, D253-E253, 0)</f>
        <v/>
      </c>
      <c r="G253" s="25">
        <f>IF(C253&gt;0, C253-F253, 0)</f>
        <v/>
      </c>
      <c r="H253" s="25">
        <f>H252+D253</f>
        <v/>
      </c>
    </row>
    <row r="254">
      <c r="A254" s="22" t="n">
        <v>245</v>
      </c>
      <c r="B254" s="9">
        <f>EDATE('Loan Details'!$C$12, A254-1)</f>
        <v/>
      </c>
      <c r="C254" s="6">
        <f>G253</f>
        <v/>
      </c>
      <c r="D254" s="6">
        <f>IF(C254&gt;0, MIN('Loan Details'!$C$30, C254 + C254*'Loan Details'!$C$10/1200), 0)</f>
        <v/>
      </c>
      <c r="E254" s="6">
        <f>IF(C254&gt;0, C254*'Loan Details'!$C$10/1200, 0)</f>
        <v/>
      </c>
      <c r="F254" s="6">
        <f>IF(C254&gt;0, D254-E254, 0)</f>
        <v/>
      </c>
      <c r="G254" s="6">
        <f>IF(C254&gt;0, C254-F254, 0)</f>
        <v/>
      </c>
      <c r="H254" s="6">
        <f>H253+D254</f>
        <v/>
      </c>
    </row>
    <row r="255">
      <c r="A255" s="23" t="n">
        <v>246</v>
      </c>
      <c r="B255" s="24">
        <f>EDATE('Loan Details'!$C$12, A255-1)</f>
        <v/>
      </c>
      <c r="C255" s="25">
        <f>G254</f>
        <v/>
      </c>
      <c r="D255" s="25">
        <f>IF(C255&gt;0, MIN('Loan Details'!$C$30, C255 + C255*'Loan Details'!$C$10/1200), 0)</f>
        <v/>
      </c>
      <c r="E255" s="25">
        <f>IF(C255&gt;0, C255*'Loan Details'!$C$10/1200, 0)</f>
        <v/>
      </c>
      <c r="F255" s="25">
        <f>IF(C255&gt;0, D255-E255, 0)</f>
        <v/>
      </c>
      <c r="G255" s="25">
        <f>IF(C255&gt;0, C255-F255, 0)</f>
        <v/>
      </c>
      <c r="H255" s="25">
        <f>H254+D255</f>
        <v/>
      </c>
    </row>
    <row r="256">
      <c r="A256" s="22" t="n">
        <v>247</v>
      </c>
      <c r="B256" s="9">
        <f>EDATE('Loan Details'!$C$12, A256-1)</f>
        <v/>
      </c>
      <c r="C256" s="6">
        <f>G255</f>
        <v/>
      </c>
      <c r="D256" s="6">
        <f>IF(C256&gt;0, MIN('Loan Details'!$C$30, C256 + C256*'Loan Details'!$C$10/1200), 0)</f>
        <v/>
      </c>
      <c r="E256" s="6">
        <f>IF(C256&gt;0, C256*'Loan Details'!$C$10/1200, 0)</f>
        <v/>
      </c>
      <c r="F256" s="6">
        <f>IF(C256&gt;0, D256-E256, 0)</f>
        <v/>
      </c>
      <c r="G256" s="6">
        <f>IF(C256&gt;0, C256-F256, 0)</f>
        <v/>
      </c>
      <c r="H256" s="6">
        <f>H255+D256</f>
        <v/>
      </c>
    </row>
    <row r="257">
      <c r="A257" s="23" t="n">
        <v>248</v>
      </c>
      <c r="B257" s="24">
        <f>EDATE('Loan Details'!$C$12, A257-1)</f>
        <v/>
      </c>
      <c r="C257" s="25">
        <f>G256</f>
        <v/>
      </c>
      <c r="D257" s="25">
        <f>IF(C257&gt;0, MIN('Loan Details'!$C$30, C257 + C257*'Loan Details'!$C$10/1200), 0)</f>
        <v/>
      </c>
      <c r="E257" s="25">
        <f>IF(C257&gt;0, C257*'Loan Details'!$C$10/1200, 0)</f>
        <v/>
      </c>
      <c r="F257" s="25">
        <f>IF(C257&gt;0, D257-E257, 0)</f>
        <v/>
      </c>
      <c r="G257" s="25">
        <f>IF(C257&gt;0, C257-F257, 0)</f>
        <v/>
      </c>
      <c r="H257" s="25">
        <f>H256+D257</f>
        <v/>
      </c>
    </row>
    <row r="258">
      <c r="A258" s="22" t="n">
        <v>249</v>
      </c>
      <c r="B258" s="9">
        <f>EDATE('Loan Details'!$C$12, A258-1)</f>
        <v/>
      </c>
      <c r="C258" s="6">
        <f>G257</f>
        <v/>
      </c>
      <c r="D258" s="6">
        <f>IF(C258&gt;0, MIN('Loan Details'!$C$30, C258 + C258*'Loan Details'!$C$10/1200), 0)</f>
        <v/>
      </c>
      <c r="E258" s="6">
        <f>IF(C258&gt;0, C258*'Loan Details'!$C$10/1200, 0)</f>
        <v/>
      </c>
      <c r="F258" s="6">
        <f>IF(C258&gt;0, D258-E258, 0)</f>
        <v/>
      </c>
      <c r="G258" s="6">
        <f>IF(C258&gt;0, C258-F258, 0)</f>
        <v/>
      </c>
      <c r="H258" s="6">
        <f>H257+D258</f>
        <v/>
      </c>
    </row>
    <row r="259">
      <c r="A259" s="23" t="n">
        <v>250</v>
      </c>
      <c r="B259" s="24">
        <f>EDATE('Loan Details'!$C$12, A259-1)</f>
        <v/>
      </c>
      <c r="C259" s="25">
        <f>G258</f>
        <v/>
      </c>
      <c r="D259" s="25">
        <f>IF(C259&gt;0, MIN('Loan Details'!$C$30, C259 + C259*'Loan Details'!$C$10/1200), 0)</f>
        <v/>
      </c>
      <c r="E259" s="25">
        <f>IF(C259&gt;0, C259*'Loan Details'!$C$10/1200, 0)</f>
        <v/>
      </c>
      <c r="F259" s="25">
        <f>IF(C259&gt;0, D259-E259, 0)</f>
        <v/>
      </c>
      <c r="G259" s="25">
        <f>IF(C259&gt;0, C259-F259, 0)</f>
        <v/>
      </c>
      <c r="H259" s="25">
        <f>H258+D259</f>
        <v/>
      </c>
    </row>
    <row r="260">
      <c r="A260" s="22" t="n">
        <v>251</v>
      </c>
      <c r="B260" s="9">
        <f>EDATE('Loan Details'!$C$12, A260-1)</f>
        <v/>
      </c>
      <c r="C260" s="6">
        <f>G259</f>
        <v/>
      </c>
      <c r="D260" s="6">
        <f>IF(C260&gt;0, MIN('Loan Details'!$C$30, C260 + C260*'Loan Details'!$C$10/1200), 0)</f>
        <v/>
      </c>
      <c r="E260" s="6">
        <f>IF(C260&gt;0, C260*'Loan Details'!$C$10/1200, 0)</f>
        <v/>
      </c>
      <c r="F260" s="6">
        <f>IF(C260&gt;0, D260-E260, 0)</f>
        <v/>
      </c>
      <c r="G260" s="6">
        <f>IF(C260&gt;0, C260-F260, 0)</f>
        <v/>
      </c>
      <c r="H260" s="6">
        <f>H259+D260</f>
        <v/>
      </c>
    </row>
    <row r="261">
      <c r="A261" s="21" t="n">
        <v>252</v>
      </c>
      <c r="B261" s="26">
        <f>EDATE('Loan Details'!$C$12, A261-1)</f>
        <v/>
      </c>
      <c r="C261" s="27">
        <f>G260</f>
        <v/>
      </c>
      <c r="D261" s="27">
        <f>IF(C261&gt;0, MIN('Loan Details'!$C$30, C261 + C261*'Loan Details'!$C$10/1200), 0)</f>
        <v/>
      </c>
      <c r="E261" s="27">
        <f>IF(C261&gt;0, C261*'Loan Details'!$C$10/1200, 0)</f>
        <v/>
      </c>
      <c r="F261" s="27">
        <f>IF(C261&gt;0, D261-E261, 0)</f>
        <v/>
      </c>
      <c r="G261" s="27">
        <f>IF(C261&gt;0, C261-F261, 0)</f>
        <v/>
      </c>
      <c r="H261" s="27">
        <f>H260+D261</f>
        <v/>
      </c>
    </row>
    <row r="262">
      <c r="A262" s="22" t="n">
        <v>253</v>
      </c>
      <c r="B262" s="9">
        <f>EDATE('Loan Details'!$C$12, A262-1)</f>
        <v/>
      </c>
      <c r="C262" s="6">
        <f>G261</f>
        <v/>
      </c>
      <c r="D262" s="6">
        <f>IF(C262&gt;0, MIN('Loan Details'!$C$30, C262 + C262*'Loan Details'!$C$10/1200), 0)</f>
        <v/>
      </c>
      <c r="E262" s="6">
        <f>IF(C262&gt;0, C262*'Loan Details'!$C$10/1200, 0)</f>
        <v/>
      </c>
      <c r="F262" s="6">
        <f>IF(C262&gt;0, D262-E262, 0)</f>
        <v/>
      </c>
      <c r="G262" s="6">
        <f>IF(C262&gt;0, C262-F262, 0)</f>
        <v/>
      </c>
      <c r="H262" s="6">
        <f>H261+D262</f>
        <v/>
      </c>
    </row>
    <row r="263">
      <c r="A263" s="23" t="n">
        <v>254</v>
      </c>
      <c r="B263" s="24">
        <f>EDATE('Loan Details'!$C$12, A263-1)</f>
        <v/>
      </c>
      <c r="C263" s="25">
        <f>G262</f>
        <v/>
      </c>
      <c r="D263" s="25">
        <f>IF(C263&gt;0, MIN('Loan Details'!$C$30, C263 + C263*'Loan Details'!$C$10/1200), 0)</f>
        <v/>
      </c>
      <c r="E263" s="25">
        <f>IF(C263&gt;0, C263*'Loan Details'!$C$10/1200, 0)</f>
        <v/>
      </c>
      <c r="F263" s="25">
        <f>IF(C263&gt;0, D263-E263, 0)</f>
        <v/>
      </c>
      <c r="G263" s="25">
        <f>IF(C263&gt;0, C263-F263, 0)</f>
        <v/>
      </c>
      <c r="H263" s="25">
        <f>H262+D263</f>
        <v/>
      </c>
    </row>
    <row r="264">
      <c r="A264" s="22" t="n">
        <v>255</v>
      </c>
      <c r="B264" s="9">
        <f>EDATE('Loan Details'!$C$12, A264-1)</f>
        <v/>
      </c>
      <c r="C264" s="6">
        <f>G263</f>
        <v/>
      </c>
      <c r="D264" s="6">
        <f>IF(C264&gt;0, MIN('Loan Details'!$C$30, C264 + C264*'Loan Details'!$C$10/1200), 0)</f>
        <v/>
      </c>
      <c r="E264" s="6">
        <f>IF(C264&gt;0, C264*'Loan Details'!$C$10/1200, 0)</f>
        <v/>
      </c>
      <c r="F264" s="6">
        <f>IF(C264&gt;0, D264-E264, 0)</f>
        <v/>
      </c>
      <c r="G264" s="6">
        <f>IF(C264&gt;0, C264-F264, 0)</f>
        <v/>
      </c>
      <c r="H264" s="6">
        <f>H263+D264</f>
        <v/>
      </c>
    </row>
    <row r="265">
      <c r="A265" s="23" t="n">
        <v>256</v>
      </c>
      <c r="B265" s="24">
        <f>EDATE('Loan Details'!$C$12, A265-1)</f>
        <v/>
      </c>
      <c r="C265" s="25">
        <f>G264</f>
        <v/>
      </c>
      <c r="D265" s="25">
        <f>IF(C265&gt;0, MIN('Loan Details'!$C$30, C265 + C265*'Loan Details'!$C$10/1200), 0)</f>
        <v/>
      </c>
      <c r="E265" s="25">
        <f>IF(C265&gt;0, C265*'Loan Details'!$C$10/1200, 0)</f>
        <v/>
      </c>
      <c r="F265" s="25">
        <f>IF(C265&gt;0, D265-E265, 0)</f>
        <v/>
      </c>
      <c r="G265" s="25">
        <f>IF(C265&gt;0, C265-F265, 0)</f>
        <v/>
      </c>
      <c r="H265" s="25">
        <f>H264+D265</f>
        <v/>
      </c>
    </row>
    <row r="266">
      <c r="A266" s="22" t="n">
        <v>257</v>
      </c>
      <c r="B266" s="9">
        <f>EDATE('Loan Details'!$C$12, A266-1)</f>
        <v/>
      </c>
      <c r="C266" s="6">
        <f>G265</f>
        <v/>
      </c>
      <c r="D266" s="6">
        <f>IF(C266&gt;0, MIN('Loan Details'!$C$30, C266 + C266*'Loan Details'!$C$10/1200), 0)</f>
        <v/>
      </c>
      <c r="E266" s="6">
        <f>IF(C266&gt;0, C266*'Loan Details'!$C$10/1200, 0)</f>
        <v/>
      </c>
      <c r="F266" s="6">
        <f>IF(C266&gt;0, D266-E266, 0)</f>
        <v/>
      </c>
      <c r="G266" s="6">
        <f>IF(C266&gt;0, C266-F266, 0)</f>
        <v/>
      </c>
      <c r="H266" s="6">
        <f>H265+D266</f>
        <v/>
      </c>
    </row>
    <row r="267">
      <c r="A267" s="23" t="n">
        <v>258</v>
      </c>
      <c r="B267" s="24">
        <f>EDATE('Loan Details'!$C$12, A267-1)</f>
        <v/>
      </c>
      <c r="C267" s="25">
        <f>G266</f>
        <v/>
      </c>
      <c r="D267" s="25">
        <f>IF(C267&gt;0, MIN('Loan Details'!$C$30, C267 + C267*'Loan Details'!$C$10/1200), 0)</f>
        <v/>
      </c>
      <c r="E267" s="25">
        <f>IF(C267&gt;0, C267*'Loan Details'!$C$10/1200, 0)</f>
        <v/>
      </c>
      <c r="F267" s="25">
        <f>IF(C267&gt;0, D267-E267, 0)</f>
        <v/>
      </c>
      <c r="G267" s="25">
        <f>IF(C267&gt;0, C267-F267, 0)</f>
        <v/>
      </c>
      <c r="H267" s="25">
        <f>H266+D267</f>
        <v/>
      </c>
    </row>
    <row r="268">
      <c r="A268" s="22" t="n">
        <v>259</v>
      </c>
      <c r="B268" s="9">
        <f>EDATE('Loan Details'!$C$12, A268-1)</f>
        <v/>
      </c>
      <c r="C268" s="6">
        <f>G267</f>
        <v/>
      </c>
      <c r="D268" s="6">
        <f>IF(C268&gt;0, MIN('Loan Details'!$C$30, C268 + C268*'Loan Details'!$C$10/1200), 0)</f>
        <v/>
      </c>
      <c r="E268" s="6">
        <f>IF(C268&gt;0, C268*'Loan Details'!$C$10/1200, 0)</f>
        <v/>
      </c>
      <c r="F268" s="6">
        <f>IF(C268&gt;0, D268-E268, 0)</f>
        <v/>
      </c>
      <c r="G268" s="6">
        <f>IF(C268&gt;0, C268-F268, 0)</f>
        <v/>
      </c>
      <c r="H268" s="6">
        <f>H267+D268</f>
        <v/>
      </c>
    </row>
    <row r="269">
      <c r="A269" s="23" t="n">
        <v>260</v>
      </c>
      <c r="B269" s="24">
        <f>EDATE('Loan Details'!$C$12, A269-1)</f>
        <v/>
      </c>
      <c r="C269" s="25">
        <f>G268</f>
        <v/>
      </c>
      <c r="D269" s="25">
        <f>IF(C269&gt;0, MIN('Loan Details'!$C$30, C269 + C269*'Loan Details'!$C$10/1200), 0)</f>
        <v/>
      </c>
      <c r="E269" s="25">
        <f>IF(C269&gt;0, C269*'Loan Details'!$C$10/1200, 0)</f>
        <v/>
      </c>
      <c r="F269" s="25">
        <f>IF(C269&gt;0, D269-E269, 0)</f>
        <v/>
      </c>
      <c r="G269" s="25">
        <f>IF(C269&gt;0, C269-F269, 0)</f>
        <v/>
      </c>
      <c r="H269" s="25">
        <f>H268+D269</f>
        <v/>
      </c>
    </row>
    <row r="270">
      <c r="A270" s="22" t="n">
        <v>261</v>
      </c>
      <c r="B270" s="9">
        <f>EDATE('Loan Details'!$C$12, A270-1)</f>
        <v/>
      </c>
      <c r="C270" s="6">
        <f>G269</f>
        <v/>
      </c>
      <c r="D270" s="6">
        <f>IF(C270&gt;0, MIN('Loan Details'!$C$30, C270 + C270*'Loan Details'!$C$10/1200), 0)</f>
        <v/>
      </c>
      <c r="E270" s="6">
        <f>IF(C270&gt;0, C270*'Loan Details'!$C$10/1200, 0)</f>
        <v/>
      </c>
      <c r="F270" s="6">
        <f>IF(C270&gt;0, D270-E270, 0)</f>
        <v/>
      </c>
      <c r="G270" s="6">
        <f>IF(C270&gt;0, C270-F270, 0)</f>
        <v/>
      </c>
      <c r="H270" s="6">
        <f>H269+D270</f>
        <v/>
      </c>
    </row>
    <row r="271">
      <c r="A271" s="23" t="n">
        <v>262</v>
      </c>
      <c r="B271" s="24">
        <f>EDATE('Loan Details'!$C$12, A271-1)</f>
        <v/>
      </c>
      <c r="C271" s="25">
        <f>G270</f>
        <v/>
      </c>
      <c r="D271" s="25">
        <f>IF(C271&gt;0, MIN('Loan Details'!$C$30, C271 + C271*'Loan Details'!$C$10/1200), 0)</f>
        <v/>
      </c>
      <c r="E271" s="25">
        <f>IF(C271&gt;0, C271*'Loan Details'!$C$10/1200, 0)</f>
        <v/>
      </c>
      <c r="F271" s="25">
        <f>IF(C271&gt;0, D271-E271, 0)</f>
        <v/>
      </c>
      <c r="G271" s="25">
        <f>IF(C271&gt;0, C271-F271, 0)</f>
        <v/>
      </c>
      <c r="H271" s="25">
        <f>H270+D271</f>
        <v/>
      </c>
    </row>
    <row r="272">
      <c r="A272" s="22" t="n">
        <v>263</v>
      </c>
      <c r="B272" s="9">
        <f>EDATE('Loan Details'!$C$12, A272-1)</f>
        <v/>
      </c>
      <c r="C272" s="6">
        <f>G271</f>
        <v/>
      </c>
      <c r="D272" s="6">
        <f>IF(C272&gt;0, MIN('Loan Details'!$C$30, C272 + C272*'Loan Details'!$C$10/1200), 0)</f>
        <v/>
      </c>
      <c r="E272" s="6">
        <f>IF(C272&gt;0, C272*'Loan Details'!$C$10/1200, 0)</f>
        <v/>
      </c>
      <c r="F272" s="6">
        <f>IF(C272&gt;0, D272-E272, 0)</f>
        <v/>
      </c>
      <c r="G272" s="6">
        <f>IF(C272&gt;0, C272-F272, 0)</f>
        <v/>
      </c>
      <c r="H272" s="6">
        <f>H271+D272</f>
        <v/>
      </c>
    </row>
    <row r="273">
      <c r="A273" s="21" t="n">
        <v>264</v>
      </c>
      <c r="B273" s="26">
        <f>EDATE('Loan Details'!$C$12, A273-1)</f>
        <v/>
      </c>
      <c r="C273" s="27">
        <f>G272</f>
        <v/>
      </c>
      <c r="D273" s="27">
        <f>IF(C273&gt;0, MIN('Loan Details'!$C$30, C273 + C273*'Loan Details'!$C$10/1200), 0)</f>
        <v/>
      </c>
      <c r="E273" s="27">
        <f>IF(C273&gt;0, C273*'Loan Details'!$C$10/1200, 0)</f>
        <v/>
      </c>
      <c r="F273" s="27">
        <f>IF(C273&gt;0, D273-E273, 0)</f>
        <v/>
      </c>
      <c r="G273" s="27">
        <f>IF(C273&gt;0, C273-F273, 0)</f>
        <v/>
      </c>
      <c r="H273" s="27">
        <f>H272+D273</f>
        <v/>
      </c>
    </row>
    <row r="274">
      <c r="A274" s="22" t="n">
        <v>265</v>
      </c>
      <c r="B274" s="9">
        <f>EDATE('Loan Details'!$C$12, A274-1)</f>
        <v/>
      </c>
      <c r="C274" s="6">
        <f>G273</f>
        <v/>
      </c>
      <c r="D274" s="6">
        <f>IF(C274&gt;0, MIN('Loan Details'!$C$30, C274 + C274*'Loan Details'!$C$10/1200), 0)</f>
        <v/>
      </c>
      <c r="E274" s="6">
        <f>IF(C274&gt;0, C274*'Loan Details'!$C$10/1200, 0)</f>
        <v/>
      </c>
      <c r="F274" s="6">
        <f>IF(C274&gt;0, D274-E274, 0)</f>
        <v/>
      </c>
      <c r="G274" s="6">
        <f>IF(C274&gt;0, C274-F274, 0)</f>
        <v/>
      </c>
      <c r="H274" s="6">
        <f>H273+D274</f>
        <v/>
      </c>
    </row>
    <row r="275">
      <c r="A275" s="23" t="n">
        <v>266</v>
      </c>
      <c r="B275" s="24">
        <f>EDATE('Loan Details'!$C$12, A275-1)</f>
        <v/>
      </c>
      <c r="C275" s="25">
        <f>G274</f>
        <v/>
      </c>
      <c r="D275" s="25">
        <f>IF(C275&gt;0, MIN('Loan Details'!$C$30, C275 + C275*'Loan Details'!$C$10/1200), 0)</f>
        <v/>
      </c>
      <c r="E275" s="25">
        <f>IF(C275&gt;0, C275*'Loan Details'!$C$10/1200, 0)</f>
        <v/>
      </c>
      <c r="F275" s="25">
        <f>IF(C275&gt;0, D275-E275, 0)</f>
        <v/>
      </c>
      <c r="G275" s="25">
        <f>IF(C275&gt;0, C275-F275, 0)</f>
        <v/>
      </c>
      <c r="H275" s="25">
        <f>H274+D275</f>
        <v/>
      </c>
    </row>
    <row r="276">
      <c r="A276" s="22" t="n">
        <v>267</v>
      </c>
      <c r="B276" s="9">
        <f>EDATE('Loan Details'!$C$12, A276-1)</f>
        <v/>
      </c>
      <c r="C276" s="6">
        <f>G275</f>
        <v/>
      </c>
      <c r="D276" s="6">
        <f>IF(C276&gt;0, MIN('Loan Details'!$C$30, C276 + C276*'Loan Details'!$C$10/1200), 0)</f>
        <v/>
      </c>
      <c r="E276" s="6">
        <f>IF(C276&gt;0, C276*'Loan Details'!$C$10/1200, 0)</f>
        <v/>
      </c>
      <c r="F276" s="6">
        <f>IF(C276&gt;0, D276-E276, 0)</f>
        <v/>
      </c>
      <c r="G276" s="6">
        <f>IF(C276&gt;0, C276-F276, 0)</f>
        <v/>
      </c>
      <c r="H276" s="6">
        <f>H275+D276</f>
        <v/>
      </c>
    </row>
    <row r="277">
      <c r="A277" s="23" t="n">
        <v>268</v>
      </c>
      <c r="B277" s="24">
        <f>EDATE('Loan Details'!$C$12, A277-1)</f>
        <v/>
      </c>
      <c r="C277" s="25">
        <f>G276</f>
        <v/>
      </c>
      <c r="D277" s="25">
        <f>IF(C277&gt;0, MIN('Loan Details'!$C$30, C277 + C277*'Loan Details'!$C$10/1200), 0)</f>
        <v/>
      </c>
      <c r="E277" s="25">
        <f>IF(C277&gt;0, C277*'Loan Details'!$C$10/1200, 0)</f>
        <v/>
      </c>
      <c r="F277" s="25">
        <f>IF(C277&gt;0, D277-E277, 0)</f>
        <v/>
      </c>
      <c r="G277" s="25">
        <f>IF(C277&gt;0, C277-F277, 0)</f>
        <v/>
      </c>
      <c r="H277" s="25">
        <f>H276+D277</f>
        <v/>
      </c>
    </row>
    <row r="278">
      <c r="A278" s="22" t="n">
        <v>269</v>
      </c>
      <c r="B278" s="9">
        <f>EDATE('Loan Details'!$C$12, A278-1)</f>
        <v/>
      </c>
      <c r="C278" s="6">
        <f>G277</f>
        <v/>
      </c>
      <c r="D278" s="6">
        <f>IF(C278&gt;0, MIN('Loan Details'!$C$30, C278 + C278*'Loan Details'!$C$10/1200), 0)</f>
        <v/>
      </c>
      <c r="E278" s="6">
        <f>IF(C278&gt;0, C278*'Loan Details'!$C$10/1200, 0)</f>
        <v/>
      </c>
      <c r="F278" s="6">
        <f>IF(C278&gt;0, D278-E278, 0)</f>
        <v/>
      </c>
      <c r="G278" s="6">
        <f>IF(C278&gt;0, C278-F278, 0)</f>
        <v/>
      </c>
      <c r="H278" s="6">
        <f>H277+D278</f>
        <v/>
      </c>
    </row>
    <row r="279">
      <c r="A279" s="23" t="n">
        <v>270</v>
      </c>
      <c r="B279" s="24">
        <f>EDATE('Loan Details'!$C$12, A279-1)</f>
        <v/>
      </c>
      <c r="C279" s="25">
        <f>G278</f>
        <v/>
      </c>
      <c r="D279" s="25">
        <f>IF(C279&gt;0, MIN('Loan Details'!$C$30, C279 + C279*'Loan Details'!$C$10/1200), 0)</f>
        <v/>
      </c>
      <c r="E279" s="25">
        <f>IF(C279&gt;0, C279*'Loan Details'!$C$10/1200, 0)</f>
        <v/>
      </c>
      <c r="F279" s="25">
        <f>IF(C279&gt;0, D279-E279, 0)</f>
        <v/>
      </c>
      <c r="G279" s="25">
        <f>IF(C279&gt;0, C279-F279, 0)</f>
        <v/>
      </c>
      <c r="H279" s="25">
        <f>H278+D279</f>
        <v/>
      </c>
    </row>
    <row r="280">
      <c r="A280" s="22" t="n">
        <v>271</v>
      </c>
      <c r="B280" s="9">
        <f>EDATE('Loan Details'!$C$12, A280-1)</f>
        <v/>
      </c>
      <c r="C280" s="6">
        <f>G279</f>
        <v/>
      </c>
      <c r="D280" s="6">
        <f>IF(C280&gt;0, MIN('Loan Details'!$C$30, C280 + C280*'Loan Details'!$C$10/1200), 0)</f>
        <v/>
      </c>
      <c r="E280" s="6">
        <f>IF(C280&gt;0, C280*'Loan Details'!$C$10/1200, 0)</f>
        <v/>
      </c>
      <c r="F280" s="6">
        <f>IF(C280&gt;0, D280-E280, 0)</f>
        <v/>
      </c>
      <c r="G280" s="6">
        <f>IF(C280&gt;0, C280-F280, 0)</f>
        <v/>
      </c>
      <c r="H280" s="6">
        <f>H279+D280</f>
        <v/>
      </c>
    </row>
    <row r="281">
      <c r="A281" s="23" t="n">
        <v>272</v>
      </c>
      <c r="B281" s="24">
        <f>EDATE('Loan Details'!$C$12, A281-1)</f>
        <v/>
      </c>
      <c r="C281" s="25">
        <f>G280</f>
        <v/>
      </c>
      <c r="D281" s="25">
        <f>IF(C281&gt;0, MIN('Loan Details'!$C$30, C281 + C281*'Loan Details'!$C$10/1200), 0)</f>
        <v/>
      </c>
      <c r="E281" s="25">
        <f>IF(C281&gt;0, C281*'Loan Details'!$C$10/1200, 0)</f>
        <v/>
      </c>
      <c r="F281" s="25">
        <f>IF(C281&gt;0, D281-E281, 0)</f>
        <v/>
      </c>
      <c r="G281" s="25">
        <f>IF(C281&gt;0, C281-F281, 0)</f>
        <v/>
      </c>
      <c r="H281" s="25">
        <f>H280+D281</f>
        <v/>
      </c>
    </row>
    <row r="282">
      <c r="A282" s="22" t="n">
        <v>273</v>
      </c>
      <c r="B282" s="9">
        <f>EDATE('Loan Details'!$C$12, A282-1)</f>
        <v/>
      </c>
      <c r="C282" s="6">
        <f>G281</f>
        <v/>
      </c>
      <c r="D282" s="6">
        <f>IF(C282&gt;0, MIN('Loan Details'!$C$30, C282 + C282*'Loan Details'!$C$10/1200), 0)</f>
        <v/>
      </c>
      <c r="E282" s="6">
        <f>IF(C282&gt;0, C282*'Loan Details'!$C$10/1200, 0)</f>
        <v/>
      </c>
      <c r="F282" s="6">
        <f>IF(C282&gt;0, D282-E282, 0)</f>
        <v/>
      </c>
      <c r="G282" s="6">
        <f>IF(C282&gt;0, C282-F282, 0)</f>
        <v/>
      </c>
      <c r="H282" s="6">
        <f>H281+D282</f>
        <v/>
      </c>
    </row>
    <row r="283">
      <c r="A283" s="23" t="n">
        <v>274</v>
      </c>
      <c r="B283" s="24">
        <f>EDATE('Loan Details'!$C$12, A283-1)</f>
        <v/>
      </c>
      <c r="C283" s="25">
        <f>G282</f>
        <v/>
      </c>
      <c r="D283" s="25">
        <f>IF(C283&gt;0, MIN('Loan Details'!$C$30, C283 + C283*'Loan Details'!$C$10/1200), 0)</f>
        <v/>
      </c>
      <c r="E283" s="25">
        <f>IF(C283&gt;0, C283*'Loan Details'!$C$10/1200, 0)</f>
        <v/>
      </c>
      <c r="F283" s="25">
        <f>IF(C283&gt;0, D283-E283, 0)</f>
        <v/>
      </c>
      <c r="G283" s="25">
        <f>IF(C283&gt;0, C283-F283, 0)</f>
        <v/>
      </c>
      <c r="H283" s="25">
        <f>H282+D283</f>
        <v/>
      </c>
    </row>
    <row r="284">
      <c r="A284" s="22" t="n">
        <v>275</v>
      </c>
      <c r="B284" s="9">
        <f>EDATE('Loan Details'!$C$12, A284-1)</f>
        <v/>
      </c>
      <c r="C284" s="6">
        <f>G283</f>
        <v/>
      </c>
      <c r="D284" s="6">
        <f>IF(C284&gt;0, MIN('Loan Details'!$C$30, C284 + C284*'Loan Details'!$C$10/1200), 0)</f>
        <v/>
      </c>
      <c r="E284" s="6">
        <f>IF(C284&gt;0, C284*'Loan Details'!$C$10/1200, 0)</f>
        <v/>
      </c>
      <c r="F284" s="6">
        <f>IF(C284&gt;0, D284-E284, 0)</f>
        <v/>
      </c>
      <c r="G284" s="6">
        <f>IF(C284&gt;0, C284-F284, 0)</f>
        <v/>
      </c>
      <c r="H284" s="6">
        <f>H283+D284</f>
        <v/>
      </c>
    </row>
    <row r="285">
      <c r="A285" s="21" t="n">
        <v>276</v>
      </c>
      <c r="B285" s="26">
        <f>EDATE('Loan Details'!$C$12, A285-1)</f>
        <v/>
      </c>
      <c r="C285" s="27">
        <f>G284</f>
        <v/>
      </c>
      <c r="D285" s="27">
        <f>IF(C285&gt;0, MIN('Loan Details'!$C$30, C285 + C285*'Loan Details'!$C$10/1200), 0)</f>
        <v/>
      </c>
      <c r="E285" s="27">
        <f>IF(C285&gt;0, C285*'Loan Details'!$C$10/1200, 0)</f>
        <v/>
      </c>
      <c r="F285" s="27">
        <f>IF(C285&gt;0, D285-E285, 0)</f>
        <v/>
      </c>
      <c r="G285" s="27">
        <f>IF(C285&gt;0, C285-F285, 0)</f>
        <v/>
      </c>
      <c r="H285" s="27">
        <f>H284+D285</f>
        <v/>
      </c>
    </row>
    <row r="286">
      <c r="A286" s="22" t="n">
        <v>277</v>
      </c>
      <c r="B286" s="9">
        <f>EDATE('Loan Details'!$C$12, A286-1)</f>
        <v/>
      </c>
      <c r="C286" s="6">
        <f>G285</f>
        <v/>
      </c>
      <c r="D286" s="6">
        <f>IF(C286&gt;0, MIN('Loan Details'!$C$30, C286 + C286*'Loan Details'!$C$10/1200), 0)</f>
        <v/>
      </c>
      <c r="E286" s="6">
        <f>IF(C286&gt;0, C286*'Loan Details'!$C$10/1200, 0)</f>
        <v/>
      </c>
      <c r="F286" s="6">
        <f>IF(C286&gt;0, D286-E286, 0)</f>
        <v/>
      </c>
      <c r="G286" s="6">
        <f>IF(C286&gt;0, C286-F286, 0)</f>
        <v/>
      </c>
      <c r="H286" s="6">
        <f>H285+D286</f>
        <v/>
      </c>
    </row>
    <row r="287">
      <c r="A287" s="23" t="n">
        <v>278</v>
      </c>
      <c r="B287" s="24">
        <f>EDATE('Loan Details'!$C$12, A287-1)</f>
        <v/>
      </c>
      <c r="C287" s="25">
        <f>G286</f>
        <v/>
      </c>
      <c r="D287" s="25">
        <f>IF(C287&gt;0, MIN('Loan Details'!$C$30, C287 + C287*'Loan Details'!$C$10/1200), 0)</f>
        <v/>
      </c>
      <c r="E287" s="25">
        <f>IF(C287&gt;0, C287*'Loan Details'!$C$10/1200, 0)</f>
        <v/>
      </c>
      <c r="F287" s="25">
        <f>IF(C287&gt;0, D287-E287, 0)</f>
        <v/>
      </c>
      <c r="G287" s="25">
        <f>IF(C287&gt;0, C287-F287, 0)</f>
        <v/>
      </c>
      <c r="H287" s="25">
        <f>H286+D287</f>
        <v/>
      </c>
    </row>
    <row r="288">
      <c r="A288" s="22" t="n">
        <v>279</v>
      </c>
      <c r="B288" s="9">
        <f>EDATE('Loan Details'!$C$12, A288-1)</f>
        <v/>
      </c>
      <c r="C288" s="6">
        <f>G287</f>
        <v/>
      </c>
      <c r="D288" s="6">
        <f>IF(C288&gt;0, MIN('Loan Details'!$C$30, C288 + C288*'Loan Details'!$C$10/1200), 0)</f>
        <v/>
      </c>
      <c r="E288" s="6">
        <f>IF(C288&gt;0, C288*'Loan Details'!$C$10/1200, 0)</f>
        <v/>
      </c>
      <c r="F288" s="6">
        <f>IF(C288&gt;0, D288-E288, 0)</f>
        <v/>
      </c>
      <c r="G288" s="6">
        <f>IF(C288&gt;0, C288-F288, 0)</f>
        <v/>
      </c>
      <c r="H288" s="6">
        <f>H287+D288</f>
        <v/>
      </c>
    </row>
    <row r="289">
      <c r="A289" s="23" t="n">
        <v>280</v>
      </c>
      <c r="B289" s="24">
        <f>EDATE('Loan Details'!$C$12, A289-1)</f>
        <v/>
      </c>
      <c r="C289" s="25">
        <f>G288</f>
        <v/>
      </c>
      <c r="D289" s="25">
        <f>IF(C289&gt;0, MIN('Loan Details'!$C$30, C289 + C289*'Loan Details'!$C$10/1200), 0)</f>
        <v/>
      </c>
      <c r="E289" s="25">
        <f>IF(C289&gt;0, C289*'Loan Details'!$C$10/1200, 0)</f>
        <v/>
      </c>
      <c r="F289" s="25">
        <f>IF(C289&gt;0, D289-E289, 0)</f>
        <v/>
      </c>
      <c r="G289" s="25">
        <f>IF(C289&gt;0, C289-F289, 0)</f>
        <v/>
      </c>
      <c r="H289" s="25">
        <f>H288+D289</f>
        <v/>
      </c>
    </row>
    <row r="290">
      <c r="A290" s="22" t="n">
        <v>281</v>
      </c>
      <c r="B290" s="9">
        <f>EDATE('Loan Details'!$C$12, A290-1)</f>
        <v/>
      </c>
      <c r="C290" s="6">
        <f>G289</f>
        <v/>
      </c>
      <c r="D290" s="6">
        <f>IF(C290&gt;0, MIN('Loan Details'!$C$30, C290 + C290*'Loan Details'!$C$10/1200), 0)</f>
        <v/>
      </c>
      <c r="E290" s="6">
        <f>IF(C290&gt;0, C290*'Loan Details'!$C$10/1200, 0)</f>
        <v/>
      </c>
      <c r="F290" s="6">
        <f>IF(C290&gt;0, D290-E290, 0)</f>
        <v/>
      </c>
      <c r="G290" s="6">
        <f>IF(C290&gt;0, C290-F290, 0)</f>
        <v/>
      </c>
      <c r="H290" s="6">
        <f>H289+D290</f>
        <v/>
      </c>
    </row>
    <row r="291">
      <c r="A291" s="23" t="n">
        <v>282</v>
      </c>
      <c r="B291" s="24">
        <f>EDATE('Loan Details'!$C$12, A291-1)</f>
        <v/>
      </c>
      <c r="C291" s="25">
        <f>G290</f>
        <v/>
      </c>
      <c r="D291" s="25">
        <f>IF(C291&gt;0, MIN('Loan Details'!$C$30, C291 + C291*'Loan Details'!$C$10/1200), 0)</f>
        <v/>
      </c>
      <c r="E291" s="25">
        <f>IF(C291&gt;0, C291*'Loan Details'!$C$10/1200, 0)</f>
        <v/>
      </c>
      <c r="F291" s="25">
        <f>IF(C291&gt;0, D291-E291, 0)</f>
        <v/>
      </c>
      <c r="G291" s="25">
        <f>IF(C291&gt;0, C291-F291, 0)</f>
        <v/>
      </c>
      <c r="H291" s="25">
        <f>H290+D291</f>
        <v/>
      </c>
    </row>
    <row r="292">
      <c r="A292" s="22" t="n">
        <v>283</v>
      </c>
      <c r="B292" s="9">
        <f>EDATE('Loan Details'!$C$12, A292-1)</f>
        <v/>
      </c>
      <c r="C292" s="6">
        <f>G291</f>
        <v/>
      </c>
      <c r="D292" s="6">
        <f>IF(C292&gt;0, MIN('Loan Details'!$C$30, C292 + C292*'Loan Details'!$C$10/1200), 0)</f>
        <v/>
      </c>
      <c r="E292" s="6">
        <f>IF(C292&gt;0, C292*'Loan Details'!$C$10/1200, 0)</f>
        <v/>
      </c>
      <c r="F292" s="6">
        <f>IF(C292&gt;0, D292-E292, 0)</f>
        <v/>
      </c>
      <c r="G292" s="6">
        <f>IF(C292&gt;0, C292-F292, 0)</f>
        <v/>
      </c>
      <c r="H292" s="6">
        <f>H291+D292</f>
        <v/>
      </c>
    </row>
    <row r="293">
      <c r="A293" s="23" t="n">
        <v>284</v>
      </c>
      <c r="B293" s="24">
        <f>EDATE('Loan Details'!$C$12, A293-1)</f>
        <v/>
      </c>
      <c r="C293" s="25">
        <f>G292</f>
        <v/>
      </c>
      <c r="D293" s="25">
        <f>IF(C293&gt;0, MIN('Loan Details'!$C$30, C293 + C293*'Loan Details'!$C$10/1200), 0)</f>
        <v/>
      </c>
      <c r="E293" s="25">
        <f>IF(C293&gt;0, C293*'Loan Details'!$C$10/1200, 0)</f>
        <v/>
      </c>
      <c r="F293" s="25">
        <f>IF(C293&gt;0, D293-E293, 0)</f>
        <v/>
      </c>
      <c r="G293" s="25">
        <f>IF(C293&gt;0, C293-F293, 0)</f>
        <v/>
      </c>
      <c r="H293" s="25">
        <f>H292+D293</f>
        <v/>
      </c>
    </row>
    <row r="294">
      <c r="A294" s="22" t="n">
        <v>285</v>
      </c>
      <c r="B294" s="9">
        <f>EDATE('Loan Details'!$C$12, A294-1)</f>
        <v/>
      </c>
      <c r="C294" s="6">
        <f>G293</f>
        <v/>
      </c>
      <c r="D294" s="6">
        <f>IF(C294&gt;0, MIN('Loan Details'!$C$30, C294 + C294*'Loan Details'!$C$10/1200), 0)</f>
        <v/>
      </c>
      <c r="E294" s="6">
        <f>IF(C294&gt;0, C294*'Loan Details'!$C$10/1200, 0)</f>
        <v/>
      </c>
      <c r="F294" s="6">
        <f>IF(C294&gt;0, D294-E294, 0)</f>
        <v/>
      </c>
      <c r="G294" s="6">
        <f>IF(C294&gt;0, C294-F294, 0)</f>
        <v/>
      </c>
      <c r="H294" s="6">
        <f>H293+D294</f>
        <v/>
      </c>
    </row>
    <row r="295">
      <c r="A295" s="23" t="n">
        <v>286</v>
      </c>
      <c r="B295" s="24">
        <f>EDATE('Loan Details'!$C$12, A295-1)</f>
        <v/>
      </c>
      <c r="C295" s="25">
        <f>G294</f>
        <v/>
      </c>
      <c r="D295" s="25">
        <f>IF(C295&gt;0, MIN('Loan Details'!$C$30, C295 + C295*'Loan Details'!$C$10/1200), 0)</f>
        <v/>
      </c>
      <c r="E295" s="25">
        <f>IF(C295&gt;0, C295*'Loan Details'!$C$10/1200, 0)</f>
        <v/>
      </c>
      <c r="F295" s="25">
        <f>IF(C295&gt;0, D295-E295, 0)</f>
        <v/>
      </c>
      <c r="G295" s="25">
        <f>IF(C295&gt;0, C295-F295, 0)</f>
        <v/>
      </c>
      <c r="H295" s="25">
        <f>H294+D295</f>
        <v/>
      </c>
    </row>
    <row r="296">
      <c r="A296" s="22" t="n">
        <v>287</v>
      </c>
      <c r="B296" s="9">
        <f>EDATE('Loan Details'!$C$12, A296-1)</f>
        <v/>
      </c>
      <c r="C296" s="6">
        <f>G295</f>
        <v/>
      </c>
      <c r="D296" s="6">
        <f>IF(C296&gt;0, MIN('Loan Details'!$C$30, C296 + C296*'Loan Details'!$C$10/1200), 0)</f>
        <v/>
      </c>
      <c r="E296" s="6">
        <f>IF(C296&gt;0, C296*'Loan Details'!$C$10/1200, 0)</f>
        <v/>
      </c>
      <c r="F296" s="6">
        <f>IF(C296&gt;0, D296-E296, 0)</f>
        <v/>
      </c>
      <c r="G296" s="6">
        <f>IF(C296&gt;0, C296-F296, 0)</f>
        <v/>
      </c>
      <c r="H296" s="6">
        <f>H295+D296</f>
        <v/>
      </c>
    </row>
    <row r="297">
      <c r="A297" s="21" t="n">
        <v>288</v>
      </c>
      <c r="B297" s="26">
        <f>EDATE('Loan Details'!$C$12, A297-1)</f>
        <v/>
      </c>
      <c r="C297" s="27">
        <f>G296</f>
        <v/>
      </c>
      <c r="D297" s="27">
        <f>IF(C297&gt;0, MIN('Loan Details'!$C$30, C297 + C297*'Loan Details'!$C$10/1200), 0)</f>
        <v/>
      </c>
      <c r="E297" s="27">
        <f>IF(C297&gt;0, C297*'Loan Details'!$C$10/1200, 0)</f>
        <v/>
      </c>
      <c r="F297" s="27">
        <f>IF(C297&gt;0, D297-E297, 0)</f>
        <v/>
      </c>
      <c r="G297" s="27">
        <f>IF(C297&gt;0, C297-F297, 0)</f>
        <v/>
      </c>
      <c r="H297" s="27">
        <f>H296+D297</f>
        <v/>
      </c>
    </row>
    <row r="298">
      <c r="A298" s="22" t="n">
        <v>289</v>
      </c>
      <c r="B298" s="9">
        <f>EDATE('Loan Details'!$C$12, A298-1)</f>
        <v/>
      </c>
      <c r="C298" s="6">
        <f>G297</f>
        <v/>
      </c>
      <c r="D298" s="6">
        <f>IF(C298&gt;0, MIN('Loan Details'!$C$30, C298 + C298*'Loan Details'!$C$10/1200), 0)</f>
        <v/>
      </c>
      <c r="E298" s="6">
        <f>IF(C298&gt;0, C298*'Loan Details'!$C$10/1200, 0)</f>
        <v/>
      </c>
      <c r="F298" s="6">
        <f>IF(C298&gt;0, D298-E298, 0)</f>
        <v/>
      </c>
      <c r="G298" s="6">
        <f>IF(C298&gt;0, C298-F298, 0)</f>
        <v/>
      </c>
      <c r="H298" s="6">
        <f>H297+D298</f>
        <v/>
      </c>
    </row>
    <row r="299">
      <c r="A299" s="23" t="n">
        <v>290</v>
      </c>
      <c r="B299" s="24">
        <f>EDATE('Loan Details'!$C$12, A299-1)</f>
        <v/>
      </c>
      <c r="C299" s="25">
        <f>G298</f>
        <v/>
      </c>
      <c r="D299" s="25">
        <f>IF(C299&gt;0, MIN('Loan Details'!$C$30, C299 + C299*'Loan Details'!$C$10/1200), 0)</f>
        <v/>
      </c>
      <c r="E299" s="25">
        <f>IF(C299&gt;0, C299*'Loan Details'!$C$10/1200, 0)</f>
        <v/>
      </c>
      <c r="F299" s="25">
        <f>IF(C299&gt;0, D299-E299, 0)</f>
        <v/>
      </c>
      <c r="G299" s="25">
        <f>IF(C299&gt;0, C299-F299, 0)</f>
        <v/>
      </c>
      <c r="H299" s="25">
        <f>H298+D299</f>
        <v/>
      </c>
    </row>
    <row r="300">
      <c r="A300" s="22" t="n">
        <v>291</v>
      </c>
      <c r="B300" s="9">
        <f>EDATE('Loan Details'!$C$12, A300-1)</f>
        <v/>
      </c>
      <c r="C300" s="6">
        <f>G299</f>
        <v/>
      </c>
      <c r="D300" s="6">
        <f>IF(C300&gt;0, MIN('Loan Details'!$C$30, C300 + C300*'Loan Details'!$C$10/1200), 0)</f>
        <v/>
      </c>
      <c r="E300" s="6">
        <f>IF(C300&gt;0, C300*'Loan Details'!$C$10/1200, 0)</f>
        <v/>
      </c>
      <c r="F300" s="6">
        <f>IF(C300&gt;0, D300-E300, 0)</f>
        <v/>
      </c>
      <c r="G300" s="6">
        <f>IF(C300&gt;0, C300-F300, 0)</f>
        <v/>
      </c>
      <c r="H300" s="6">
        <f>H299+D300</f>
        <v/>
      </c>
    </row>
    <row r="301">
      <c r="A301" s="23" t="n">
        <v>292</v>
      </c>
      <c r="B301" s="24">
        <f>EDATE('Loan Details'!$C$12, A301-1)</f>
        <v/>
      </c>
      <c r="C301" s="25">
        <f>G300</f>
        <v/>
      </c>
      <c r="D301" s="25">
        <f>IF(C301&gt;0, MIN('Loan Details'!$C$30, C301 + C301*'Loan Details'!$C$10/1200), 0)</f>
        <v/>
      </c>
      <c r="E301" s="25">
        <f>IF(C301&gt;0, C301*'Loan Details'!$C$10/1200, 0)</f>
        <v/>
      </c>
      <c r="F301" s="25">
        <f>IF(C301&gt;0, D301-E301, 0)</f>
        <v/>
      </c>
      <c r="G301" s="25">
        <f>IF(C301&gt;0, C301-F301, 0)</f>
        <v/>
      </c>
      <c r="H301" s="25">
        <f>H300+D301</f>
        <v/>
      </c>
    </row>
    <row r="302">
      <c r="A302" s="22" t="n">
        <v>293</v>
      </c>
      <c r="B302" s="9">
        <f>EDATE('Loan Details'!$C$12, A302-1)</f>
        <v/>
      </c>
      <c r="C302" s="6">
        <f>G301</f>
        <v/>
      </c>
      <c r="D302" s="6">
        <f>IF(C302&gt;0, MIN('Loan Details'!$C$30, C302 + C302*'Loan Details'!$C$10/1200), 0)</f>
        <v/>
      </c>
      <c r="E302" s="6">
        <f>IF(C302&gt;0, C302*'Loan Details'!$C$10/1200, 0)</f>
        <v/>
      </c>
      <c r="F302" s="6">
        <f>IF(C302&gt;0, D302-E302, 0)</f>
        <v/>
      </c>
      <c r="G302" s="6">
        <f>IF(C302&gt;0, C302-F302, 0)</f>
        <v/>
      </c>
      <c r="H302" s="6">
        <f>H301+D302</f>
        <v/>
      </c>
    </row>
    <row r="303">
      <c r="A303" s="23" t="n">
        <v>294</v>
      </c>
      <c r="B303" s="24">
        <f>EDATE('Loan Details'!$C$12, A303-1)</f>
        <v/>
      </c>
      <c r="C303" s="25">
        <f>G302</f>
        <v/>
      </c>
      <c r="D303" s="25">
        <f>IF(C303&gt;0, MIN('Loan Details'!$C$30, C303 + C303*'Loan Details'!$C$10/1200), 0)</f>
        <v/>
      </c>
      <c r="E303" s="25">
        <f>IF(C303&gt;0, C303*'Loan Details'!$C$10/1200, 0)</f>
        <v/>
      </c>
      <c r="F303" s="25">
        <f>IF(C303&gt;0, D303-E303, 0)</f>
        <v/>
      </c>
      <c r="G303" s="25">
        <f>IF(C303&gt;0, C303-F303, 0)</f>
        <v/>
      </c>
      <c r="H303" s="25">
        <f>H302+D303</f>
        <v/>
      </c>
    </row>
    <row r="304">
      <c r="A304" s="22" t="n">
        <v>295</v>
      </c>
      <c r="B304" s="9">
        <f>EDATE('Loan Details'!$C$12, A304-1)</f>
        <v/>
      </c>
      <c r="C304" s="6">
        <f>G303</f>
        <v/>
      </c>
      <c r="D304" s="6">
        <f>IF(C304&gt;0, MIN('Loan Details'!$C$30, C304 + C304*'Loan Details'!$C$10/1200), 0)</f>
        <v/>
      </c>
      <c r="E304" s="6">
        <f>IF(C304&gt;0, C304*'Loan Details'!$C$10/1200, 0)</f>
        <v/>
      </c>
      <c r="F304" s="6">
        <f>IF(C304&gt;0, D304-E304, 0)</f>
        <v/>
      </c>
      <c r="G304" s="6">
        <f>IF(C304&gt;0, C304-F304, 0)</f>
        <v/>
      </c>
      <c r="H304" s="6">
        <f>H303+D304</f>
        <v/>
      </c>
    </row>
    <row r="305">
      <c r="A305" s="23" t="n">
        <v>296</v>
      </c>
      <c r="B305" s="24">
        <f>EDATE('Loan Details'!$C$12, A305-1)</f>
        <v/>
      </c>
      <c r="C305" s="25">
        <f>G304</f>
        <v/>
      </c>
      <c r="D305" s="25">
        <f>IF(C305&gt;0, MIN('Loan Details'!$C$30, C305 + C305*'Loan Details'!$C$10/1200), 0)</f>
        <v/>
      </c>
      <c r="E305" s="25">
        <f>IF(C305&gt;0, C305*'Loan Details'!$C$10/1200, 0)</f>
        <v/>
      </c>
      <c r="F305" s="25">
        <f>IF(C305&gt;0, D305-E305, 0)</f>
        <v/>
      </c>
      <c r="G305" s="25">
        <f>IF(C305&gt;0, C305-F305, 0)</f>
        <v/>
      </c>
      <c r="H305" s="25">
        <f>H304+D305</f>
        <v/>
      </c>
    </row>
    <row r="306">
      <c r="A306" s="22" t="n">
        <v>297</v>
      </c>
      <c r="B306" s="9">
        <f>EDATE('Loan Details'!$C$12, A306-1)</f>
        <v/>
      </c>
      <c r="C306" s="6">
        <f>G305</f>
        <v/>
      </c>
      <c r="D306" s="6">
        <f>IF(C306&gt;0, MIN('Loan Details'!$C$30, C306 + C306*'Loan Details'!$C$10/1200), 0)</f>
        <v/>
      </c>
      <c r="E306" s="6">
        <f>IF(C306&gt;0, C306*'Loan Details'!$C$10/1200, 0)</f>
        <v/>
      </c>
      <c r="F306" s="6">
        <f>IF(C306&gt;0, D306-E306, 0)</f>
        <v/>
      </c>
      <c r="G306" s="6">
        <f>IF(C306&gt;0, C306-F306, 0)</f>
        <v/>
      </c>
      <c r="H306" s="6">
        <f>H305+D306</f>
        <v/>
      </c>
    </row>
    <row r="307">
      <c r="A307" s="23" t="n">
        <v>298</v>
      </c>
      <c r="B307" s="24">
        <f>EDATE('Loan Details'!$C$12, A307-1)</f>
        <v/>
      </c>
      <c r="C307" s="25">
        <f>G306</f>
        <v/>
      </c>
      <c r="D307" s="25">
        <f>IF(C307&gt;0, MIN('Loan Details'!$C$30, C307 + C307*'Loan Details'!$C$10/1200), 0)</f>
        <v/>
      </c>
      <c r="E307" s="25">
        <f>IF(C307&gt;0, C307*'Loan Details'!$C$10/1200, 0)</f>
        <v/>
      </c>
      <c r="F307" s="25">
        <f>IF(C307&gt;0, D307-E307, 0)</f>
        <v/>
      </c>
      <c r="G307" s="25">
        <f>IF(C307&gt;0, C307-F307, 0)</f>
        <v/>
      </c>
      <c r="H307" s="25">
        <f>H306+D307</f>
        <v/>
      </c>
    </row>
    <row r="308">
      <c r="A308" s="22" t="n">
        <v>299</v>
      </c>
      <c r="B308" s="9">
        <f>EDATE('Loan Details'!$C$12, A308-1)</f>
        <v/>
      </c>
      <c r="C308" s="6">
        <f>G307</f>
        <v/>
      </c>
      <c r="D308" s="6">
        <f>IF(C308&gt;0, MIN('Loan Details'!$C$30, C308 + C308*'Loan Details'!$C$10/1200), 0)</f>
        <v/>
      </c>
      <c r="E308" s="6">
        <f>IF(C308&gt;0, C308*'Loan Details'!$C$10/1200, 0)</f>
        <v/>
      </c>
      <c r="F308" s="6">
        <f>IF(C308&gt;0, D308-E308, 0)</f>
        <v/>
      </c>
      <c r="G308" s="6">
        <f>IF(C308&gt;0, C308-F308, 0)</f>
        <v/>
      </c>
      <c r="H308" s="6">
        <f>H307+D308</f>
        <v/>
      </c>
    </row>
    <row r="309">
      <c r="A309" s="21" t="n">
        <v>300</v>
      </c>
      <c r="B309" s="26">
        <f>EDATE('Loan Details'!$C$12, A309-1)</f>
        <v/>
      </c>
      <c r="C309" s="27">
        <f>G308</f>
        <v/>
      </c>
      <c r="D309" s="27">
        <f>IF(C309&gt;0, MIN('Loan Details'!$C$30, C309 + C309*'Loan Details'!$C$10/1200), 0)</f>
        <v/>
      </c>
      <c r="E309" s="27">
        <f>IF(C309&gt;0, C309*'Loan Details'!$C$10/1200, 0)</f>
        <v/>
      </c>
      <c r="F309" s="27">
        <f>IF(C309&gt;0, D309-E309, 0)</f>
        <v/>
      </c>
      <c r="G309" s="27">
        <f>IF(C309&gt;0, C309-F309, 0)</f>
        <v/>
      </c>
      <c r="H309" s="27">
        <f>H308+D309</f>
        <v/>
      </c>
    </row>
    <row r="310">
      <c r="A310" s="22" t="n">
        <v>301</v>
      </c>
      <c r="B310" s="9">
        <f>EDATE('Loan Details'!$C$12, A310-1)</f>
        <v/>
      </c>
      <c r="C310" s="6">
        <f>G309</f>
        <v/>
      </c>
      <c r="D310" s="6">
        <f>IF(C310&gt;0, MIN('Loan Details'!$C$30, C310 + C310*'Loan Details'!$C$10/1200), 0)</f>
        <v/>
      </c>
      <c r="E310" s="6">
        <f>IF(C310&gt;0, C310*'Loan Details'!$C$10/1200, 0)</f>
        <v/>
      </c>
      <c r="F310" s="6">
        <f>IF(C310&gt;0, D310-E310, 0)</f>
        <v/>
      </c>
      <c r="G310" s="6">
        <f>IF(C310&gt;0, C310-F310, 0)</f>
        <v/>
      </c>
      <c r="H310" s="6">
        <f>H309+D310</f>
        <v/>
      </c>
    </row>
    <row r="311">
      <c r="A311" s="23" t="n">
        <v>302</v>
      </c>
      <c r="B311" s="24">
        <f>EDATE('Loan Details'!$C$12, A311-1)</f>
        <v/>
      </c>
      <c r="C311" s="25">
        <f>G310</f>
        <v/>
      </c>
      <c r="D311" s="25">
        <f>IF(C311&gt;0, MIN('Loan Details'!$C$30, C311 + C311*'Loan Details'!$C$10/1200), 0)</f>
        <v/>
      </c>
      <c r="E311" s="25">
        <f>IF(C311&gt;0, C311*'Loan Details'!$C$10/1200, 0)</f>
        <v/>
      </c>
      <c r="F311" s="25">
        <f>IF(C311&gt;0, D311-E311, 0)</f>
        <v/>
      </c>
      <c r="G311" s="25">
        <f>IF(C311&gt;0, C311-F311, 0)</f>
        <v/>
      </c>
      <c r="H311" s="25">
        <f>H310+D311</f>
        <v/>
      </c>
    </row>
    <row r="312">
      <c r="A312" s="22" t="n">
        <v>303</v>
      </c>
      <c r="B312" s="9">
        <f>EDATE('Loan Details'!$C$12, A312-1)</f>
        <v/>
      </c>
      <c r="C312" s="6">
        <f>G311</f>
        <v/>
      </c>
      <c r="D312" s="6">
        <f>IF(C312&gt;0, MIN('Loan Details'!$C$30, C312 + C312*'Loan Details'!$C$10/1200), 0)</f>
        <v/>
      </c>
      <c r="E312" s="6">
        <f>IF(C312&gt;0, C312*'Loan Details'!$C$10/1200, 0)</f>
        <v/>
      </c>
      <c r="F312" s="6">
        <f>IF(C312&gt;0, D312-E312, 0)</f>
        <v/>
      </c>
      <c r="G312" s="6">
        <f>IF(C312&gt;0, C312-F312, 0)</f>
        <v/>
      </c>
      <c r="H312" s="6">
        <f>H311+D312</f>
        <v/>
      </c>
    </row>
    <row r="313">
      <c r="A313" s="23" t="n">
        <v>304</v>
      </c>
      <c r="B313" s="24">
        <f>EDATE('Loan Details'!$C$12, A313-1)</f>
        <v/>
      </c>
      <c r="C313" s="25">
        <f>G312</f>
        <v/>
      </c>
      <c r="D313" s="25">
        <f>IF(C313&gt;0, MIN('Loan Details'!$C$30, C313 + C313*'Loan Details'!$C$10/1200), 0)</f>
        <v/>
      </c>
      <c r="E313" s="25">
        <f>IF(C313&gt;0, C313*'Loan Details'!$C$10/1200, 0)</f>
        <v/>
      </c>
      <c r="F313" s="25">
        <f>IF(C313&gt;0, D313-E313, 0)</f>
        <v/>
      </c>
      <c r="G313" s="25">
        <f>IF(C313&gt;0, C313-F313, 0)</f>
        <v/>
      </c>
      <c r="H313" s="25">
        <f>H312+D313</f>
        <v/>
      </c>
    </row>
    <row r="314">
      <c r="A314" s="22" t="n">
        <v>305</v>
      </c>
      <c r="B314" s="9">
        <f>EDATE('Loan Details'!$C$12, A314-1)</f>
        <v/>
      </c>
      <c r="C314" s="6">
        <f>G313</f>
        <v/>
      </c>
      <c r="D314" s="6">
        <f>IF(C314&gt;0, MIN('Loan Details'!$C$30, C314 + C314*'Loan Details'!$C$10/1200), 0)</f>
        <v/>
      </c>
      <c r="E314" s="6">
        <f>IF(C314&gt;0, C314*'Loan Details'!$C$10/1200, 0)</f>
        <v/>
      </c>
      <c r="F314" s="6">
        <f>IF(C314&gt;0, D314-E314, 0)</f>
        <v/>
      </c>
      <c r="G314" s="6">
        <f>IF(C314&gt;0, C314-F314, 0)</f>
        <v/>
      </c>
      <c r="H314" s="6">
        <f>H313+D314</f>
        <v/>
      </c>
    </row>
    <row r="315">
      <c r="A315" s="23" t="n">
        <v>306</v>
      </c>
      <c r="B315" s="24">
        <f>EDATE('Loan Details'!$C$12, A315-1)</f>
        <v/>
      </c>
      <c r="C315" s="25">
        <f>G314</f>
        <v/>
      </c>
      <c r="D315" s="25">
        <f>IF(C315&gt;0, MIN('Loan Details'!$C$30, C315 + C315*'Loan Details'!$C$10/1200), 0)</f>
        <v/>
      </c>
      <c r="E315" s="25">
        <f>IF(C315&gt;0, C315*'Loan Details'!$C$10/1200, 0)</f>
        <v/>
      </c>
      <c r="F315" s="25">
        <f>IF(C315&gt;0, D315-E315, 0)</f>
        <v/>
      </c>
      <c r="G315" s="25">
        <f>IF(C315&gt;0, C315-F315, 0)</f>
        <v/>
      </c>
      <c r="H315" s="25">
        <f>H314+D315</f>
        <v/>
      </c>
    </row>
    <row r="316">
      <c r="A316" s="22" t="n">
        <v>307</v>
      </c>
      <c r="B316" s="9">
        <f>EDATE('Loan Details'!$C$12, A316-1)</f>
        <v/>
      </c>
      <c r="C316" s="6">
        <f>G315</f>
        <v/>
      </c>
      <c r="D316" s="6">
        <f>IF(C316&gt;0, MIN('Loan Details'!$C$30, C316 + C316*'Loan Details'!$C$10/1200), 0)</f>
        <v/>
      </c>
      <c r="E316" s="6">
        <f>IF(C316&gt;0, C316*'Loan Details'!$C$10/1200, 0)</f>
        <v/>
      </c>
      <c r="F316" s="6">
        <f>IF(C316&gt;0, D316-E316, 0)</f>
        <v/>
      </c>
      <c r="G316" s="6">
        <f>IF(C316&gt;0, C316-F316, 0)</f>
        <v/>
      </c>
      <c r="H316" s="6">
        <f>H315+D316</f>
        <v/>
      </c>
    </row>
    <row r="317">
      <c r="A317" s="23" t="n">
        <v>308</v>
      </c>
      <c r="B317" s="24">
        <f>EDATE('Loan Details'!$C$12, A317-1)</f>
        <v/>
      </c>
      <c r="C317" s="25">
        <f>G316</f>
        <v/>
      </c>
      <c r="D317" s="25">
        <f>IF(C317&gt;0, MIN('Loan Details'!$C$30, C317 + C317*'Loan Details'!$C$10/1200), 0)</f>
        <v/>
      </c>
      <c r="E317" s="25">
        <f>IF(C317&gt;0, C317*'Loan Details'!$C$10/1200, 0)</f>
        <v/>
      </c>
      <c r="F317" s="25">
        <f>IF(C317&gt;0, D317-E317, 0)</f>
        <v/>
      </c>
      <c r="G317" s="25">
        <f>IF(C317&gt;0, C317-F317, 0)</f>
        <v/>
      </c>
      <c r="H317" s="25">
        <f>H316+D317</f>
        <v/>
      </c>
    </row>
    <row r="318">
      <c r="A318" s="22" t="n">
        <v>309</v>
      </c>
      <c r="B318" s="9">
        <f>EDATE('Loan Details'!$C$12, A318-1)</f>
        <v/>
      </c>
      <c r="C318" s="6">
        <f>G317</f>
        <v/>
      </c>
      <c r="D318" s="6">
        <f>IF(C318&gt;0, MIN('Loan Details'!$C$30, C318 + C318*'Loan Details'!$C$10/1200), 0)</f>
        <v/>
      </c>
      <c r="E318" s="6">
        <f>IF(C318&gt;0, C318*'Loan Details'!$C$10/1200, 0)</f>
        <v/>
      </c>
      <c r="F318" s="6">
        <f>IF(C318&gt;0, D318-E318, 0)</f>
        <v/>
      </c>
      <c r="G318" s="6">
        <f>IF(C318&gt;0, C318-F318, 0)</f>
        <v/>
      </c>
      <c r="H318" s="6">
        <f>H317+D318</f>
        <v/>
      </c>
    </row>
    <row r="319">
      <c r="A319" s="23" t="n">
        <v>310</v>
      </c>
      <c r="B319" s="24">
        <f>EDATE('Loan Details'!$C$12, A319-1)</f>
        <v/>
      </c>
      <c r="C319" s="25">
        <f>G318</f>
        <v/>
      </c>
      <c r="D319" s="25">
        <f>IF(C319&gt;0, MIN('Loan Details'!$C$30, C319 + C319*'Loan Details'!$C$10/1200), 0)</f>
        <v/>
      </c>
      <c r="E319" s="25">
        <f>IF(C319&gt;0, C319*'Loan Details'!$C$10/1200, 0)</f>
        <v/>
      </c>
      <c r="F319" s="25">
        <f>IF(C319&gt;0, D319-E319, 0)</f>
        <v/>
      </c>
      <c r="G319" s="25">
        <f>IF(C319&gt;0, C319-F319, 0)</f>
        <v/>
      </c>
      <c r="H319" s="25">
        <f>H318+D319</f>
        <v/>
      </c>
    </row>
    <row r="320">
      <c r="A320" s="22" t="n">
        <v>311</v>
      </c>
      <c r="B320" s="9">
        <f>EDATE('Loan Details'!$C$12, A320-1)</f>
        <v/>
      </c>
      <c r="C320" s="6">
        <f>G319</f>
        <v/>
      </c>
      <c r="D320" s="6">
        <f>IF(C320&gt;0, MIN('Loan Details'!$C$30, C320 + C320*'Loan Details'!$C$10/1200), 0)</f>
        <v/>
      </c>
      <c r="E320" s="6">
        <f>IF(C320&gt;0, C320*'Loan Details'!$C$10/1200, 0)</f>
        <v/>
      </c>
      <c r="F320" s="6">
        <f>IF(C320&gt;0, D320-E320, 0)</f>
        <v/>
      </c>
      <c r="G320" s="6">
        <f>IF(C320&gt;0, C320-F320, 0)</f>
        <v/>
      </c>
      <c r="H320" s="6">
        <f>H319+D320</f>
        <v/>
      </c>
    </row>
    <row r="321">
      <c r="A321" s="21" t="n">
        <v>312</v>
      </c>
      <c r="B321" s="26">
        <f>EDATE('Loan Details'!$C$12, A321-1)</f>
        <v/>
      </c>
      <c r="C321" s="27">
        <f>G320</f>
        <v/>
      </c>
      <c r="D321" s="27">
        <f>IF(C321&gt;0, MIN('Loan Details'!$C$30, C321 + C321*'Loan Details'!$C$10/1200), 0)</f>
        <v/>
      </c>
      <c r="E321" s="27">
        <f>IF(C321&gt;0, C321*'Loan Details'!$C$10/1200, 0)</f>
        <v/>
      </c>
      <c r="F321" s="27">
        <f>IF(C321&gt;0, D321-E321, 0)</f>
        <v/>
      </c>
      <c r="G321" s="27">
        <f>IF(C321&gt;0, C321-F321, 0)</f>
        <v/>
      </c>
      <c r="H321" s="27">
        <f>H320+D321</f>
        <v/>
      </c>
    </row>
    <row r="322">
      <c r="A322" s="22" t="n">
        <v>313</v>
      </c>
      <c r="B322" s="9">
        <f>EDATE('Loan Details'!$C$12, A322-1)</f>
        <v/>
      </c>
      <c r="C322" s="6">
        <f>G321</f>
        <v/>
      </c>
      <c r="D322" s="6">
        <f>IF(C322&gt;0, MIN('Loan Details'!$C$30, C322 + C322*'Loan Details'!$C$10/1200), 0)</f>
        <v/>
      </c>
      <c r="E322" s="6">
        <f>IF(C322&gt;0, C322*'Loan Details'!$C$10/1200, 0)</f>
        <v/>
      </c>
      <c r="F322" s="6">
        <f>IF(C322&gt;0, D322-E322, 0)</f>
        <v/>
      </c>
      <c r="G322" s="6">
        <f>IF(C322&gt;0, C322-F322, 0)</f>
        <v/>
      </c>
      <c r="H322" s="6">
        <f>H321+D322</f>
        <v/>
      </c>
    </row>
    <row r="323">
      <c r="A323" s="23" t="n">
        <v>314</v>
      </c>
      <c r="B323" s="24">
        <f>EDATE('Loan Details'!$C$12, A323-1)</f>
        <v/>
      </c>
      <c r="C323" s="25">
        <f>G322</f>
        <v/>
      </c>
      <c r="D323" s="25">
        <f>IF(C323&gt;0, MIN('Loan Details'!$C$30, C323 + C323*'Loan Details'!$C$10/1200), 0)</f>
        <v/>
      </c>
      <c r="E323" s="25">
        <f>IF(C323&gt;0, C323*'Loan Details'!$C$10/1200, 0)</f>
        <v/>
      </c>
      <c r="F323" s="25">
        <f>IF(C323&gt;0, D323-E323, 0)</f>
        <v/>
      </c>
      <c r="G323" s="25">
        <f>IF(C323&gt;0, C323-F323, 0)</f>
        <v/>
      </c>
      <c r="H323" s="25">
        <f>H322+D323</f>
        <v/>
      </c>
    </row>
    <row r="324">
      <c r="A324" s="22" t="n">
        <v>315</v>
      </c>
      <c r="B324" s="9">
        <f>EDATE('Loan Details'!$C$12, A324-1)</f>
        <v/>
      </c>
      <c r="C324" s="6">
        <f>G323</f>
        <v/>
      </c>
      <c r="D324" s="6">
        <f>IF(C324&gt;0, MIN('Loan Details'!$C$30, C324 + C324*'Loan Details'!$C$10/1200), 0)</f>
        <v/>
      </c>
      <c r="E324" s="6">
        <f>IF(C324&gt;0, C324*'Loan Details'!$C$10/1200, 0)</f>
        <v/>
      </c>
      <c r="F324" s="6">
        <f>IF(C324&gt;0, D324-E324, 0)</f>
        <v/>
      </c>
      <c r="G324" s="6">
        <f>IF(C324&gt;0, C324-F324, 0)</f>
        <v/>
      </c>
      <c r="H324" s="6">
        <f>H323+D324</f>
        <v/>
      </c>
    </row>
    <row r="325">
      <c r="A325" s="23" t="n">
        <v>316</v>
      </c>
      <c r="B325" s="24">
        <f>EDATE('Loan Details'!$C$12, A325-1)</f>
        <v/>
      </c>
      <c r="C325" s="25">
        <f>G324</f>
        <v/>
      </c>
      <c r="D325" s="25">
        <f>IF(C325&gt;0, MIN('Loan Details'!$C$30, C325 + C325*'Loan Details'!$C$10/1200), 0)</f>
        <v/>
      </c>
      <c r="E325" s="25">
        <f>IF(C325&gt;0, C325*'Loan Details'!$C$10/1200, 0)</f>
        <v/>
      </c>
      <c r="F325" s="25">
        <f>IF(C325&gt;0, D325-E325, 0)</f>
        <v/>
      </c>
      <c r="G325" s="25">
        <f>IF(C325&gt;0, C325-F325, 0)</f>
        <v/>
      </c>
      <c r="H325" s="25">
        <f>H324+D325</f>
        <v/>
      </c>
    </row>
    <row r="326">
      <c r="A326" s="22" t="n">
        <v>317</v>
      </c>
      <c r="B326" s="9">
        <f>EDATE('Loan Details'!$C$12, A326-1)</f>
        <v/>
      </c>
      <c r="C326" s="6">
        <f>G325</f>
        <v/>
      </c>
      <c r="D326" s="6">
        <f>IF(C326&gt;0, MIN('Loan Details'!$C$30, C326 + C326*'Loan Details'!$C$10/1200), 0)</f>
        <v/>
      </c>
      <c r="E326" s="6">
        <f>IF(C326&gt;0, C326*'Loan Details'!$C$10/1200, 0)</f>
        <v/>
      </c>
      <c r="F326" s="6">
        <f>IF(C326&gt;0, D326-E326, 0)</f>
        <v/>
      </c>
      <c r="G326" s="6">
        <f>IF(C326&gt;0, C326-F326, 0)</f>
        <v/>
      </c>
      <c r="H326" s="6">
        <f>H325+D326</f>
        <v/>
      </c>
    </row>
    <row r="327">
      <c r="A327" s="23" t="n">
        <v>318</v>
      </c>
      <c r="B327" s="24">
        <f>EDATE('Loan Details'!$C$12, A327-1)</f>
        <v/>
      </c>
      <c r="C327" s="25">
        <f>G326</f>
        <v/>
      </c>
      <c r="D327" s="25">
        <f>IF(C327&gt;0, MIN('Loan Details'!$C$30, C327 + C327*'Loan Details'!$C$10/1200), 0)</f>
        <v/>
      </c>
      <c r="E327" s="25">
        <f>IF(C327&gt;0, C327*'Loan Details'!$C$10/1200, 0)</f>
        <v/>
      </c>
      <c r="F327" s="25">
        <f>IF(C327&gt;0, D327-E327, 0)</f>
        <v/>
      </c>
      <c r="G327" s="25">
        <f>IF(C327&gt;0, C327-F327, 0)</f>
        <v/>
      </c>
      <c r="H327" s="25">
        <f>H326+D327</f>
        <v/>
      </c>
    </row>
    <row r="328">
      <c r="A328" s="22" t="n">
        <v>319</v>
      </c>
      <c r="B328" s="9">
        <f>EDATE('Loan Details'!$C$12, A328-1)</f>
        <v/>
      </c>
      <c r="C328" s="6">
        <f>G327</f>
        <v/>
      </c>
      <c r="D328" s="6">
        <f>IF(C328&gt;0, MIN('Loan Details'!$C$30, C328 + C328*'Loan Details'!$C$10/1200), 0)</f>
        <v/>
      </c>
      <c r="E328" s="6">
        <f>IF(C328&gt;0, C328*'Loan Details'!$C$10/1200, 0)</f>
        <v/>
      </c>
      <c r="F328" s="6">
        <f>IF(C328&gt;0, D328-E328, 0)</f>
        <v/>
      </c>
      <c r="G328" s="6">
        <f>IF(C328&gt;0, C328-F328, 0)</f>
        <v/>
      </c>
      <c r="H328" s="6">
        <f>H327+D328</f>
        <v/>
      </c>
    </row>
    <row r="329">
      <c r="A329" s="23" t="n">
        <v>320</v>
      </c>
      <c r="B329" s="24">
        <f>EDATE('Loan Details'!$C$12, A329-1)</f>
        <v/>
      </c>
      <c r="C329" s="25">
        <f>G328</f>
        <v/>
      </c>
      <c r="D329" s="25">
        <f>IF(C329&gt;0, MIN('Loan Details'!$C$30, C329 + C329*'Loan Details'!$C$10/1200), 0)</f>
        <v/>
      </c>
      <c r="E329" s="25">
        <f>IF(C329&gt;0, C329*'Loan Details'!$C$10/1200, 0)</f>
        <v/>
      </c>
      <c r="F329" s="25">
        <f>IF(C329&gt;0, D329-E329, 0)</f>
        <v/>
      </c>
      <c r="G329" s="25">
        <f>IF(C329&gt;0, C329-F329, 0)</f>
        <v/>
      </c>
      <c r="H329" s="25">
        <f>H328+D329</f>
        <v/>
      </c>
    </row>
    <row r="330">
      <c r="A330" s="22" t="n">
        <v>321</v>
      </c>
      <c r="B330" s="9">
        <f>EDATE('Loan Details'!$C$12, A330-1)</f>
        <v/>
      </c>
      <c r="C330" s="6">
        <f>G329</f>
        <v/>
      </c>
      <c r="D330" s="6">
        <f>IF(C330&gt;0, MIN('Loan Details'!$C$30, C330 + C330*'Loan Details'!$C$10/1200), 0)</f>
        <v/>
      </c>
      <c r="E330" s="6">
        <f>IF(C330&gt;0, C330*'Loan Details'!$C$10/1200, 0)</f>
        <v/>
      </c>
      <c r="F330" s="6">
        <f>IF(C330&gt;0, D330-E330, 0)</f>
        <v/>
      </c>
      <c r="G330" s="6">
        <f>IF(C330&gt;0, C330-F330, 0)</f>
        <v/>
      </c>
      <c r="H330" s="6">
        <f>H329+D330</f>
        <v/>
      </c>
    </row>
    <row r="331">
      <c r="A331" s="23" t="n">
        <v>322</v>
      </c>
      <c r="B331" s="24">
        <f>EDATE('Loan Details'!$C$12, A331-1)</f>
        <v/>
      </c>
      <c r="C331" s="25">
        <f>G330</f>
        <v/>
      </c>
      <c r="D331" s="25">
        <f>IF(C331&gt;0, MIN('Loan Details'!$C$30, C331 + C331*'Loan Details'!$C$10/1200), 0)</f>
        <v/>
      </c>
      <c r="E331" s="25">
        <f>IF(C331&gt;0, C331*'Loan Details'!$C$10/1200, 0)</f>
        <v/>
      </c>
      <c r="F331" s="25">
        <f>IF(C331&gt;0, D331-E331, 0)</f>
        <v/>
      </c>
      <c r="G331" s="25">
        <f>IF(C331&gt;0, C331-F331, 0)</f>
        <v/>
      </c>
      <c r="H331" s="25">
        <f>H330+D331</f>
        <v/>
      </c>
    </row>
    <row r="332">
      <c r="A332" s="22" t="n">
        <v>323</v>
      </c>
      <c r="B332" s="9">
        <f>EDATE('Loan Details'!$C$12, A332-1)</f>
        <v/>
      </c>
      <c r="C332" s="6">
        <f>G331</f>
        <v/>
      </c>
      <c r="D332" s="6">
        <f>IF(C332&gt;0, MIN('Loan Details'!$C$30, C332 + C332*'Loan Details'!$C$10/1200), 0)</f>
        <v/>
      </c>
      <c r="E332" s="6">
        <f>IF(C332&gt;0, C332*'Loan Details'!$C$10/1200, 0)</f>
        <v/>
      </c>
      <c r="F332" s="6">
        <f>IF(C332&gt;0, D332-E332, 0)</f>
        <v/>
      </c>
      <c r="G332" s="6">
        <f>IF(C332&gt;0, C332-F332, 0)</f>
        <v/>
      </c>
      <c r="H332" s="6">
        <f>H331+D332</f>
        <v/>
      </c>
    </row>
    <row r="333">
      <c r="A333" s="21" t="n">
        <v>324</v>
      </c>
      <c r="B333" s="26">
        <f>EDATE('Loan Details'!$C$12, A333-1)</f>
        <v/>
      </c>
      <c r="C333" s="27">
        <f>G332</f>
        <v/>
      </c>
      <c r="D333" s="27">
        <f>IF(C333&gt;0, MIN('Loan Details'!$C$30, C333 + C333*'Loan Details'!$C$10/1200), 0)</f>
        <v/>
      </c>
      <c r="E333" s="27">
        <f>IF(C333&gt;0, C333*'Loan Details'!$C$10/1200, 0)</f>
        <v/>
      </c>
      <c r="F333" s="27">
        <f>IF(C333&gt;0, D333-E333, 0)</f>
        <v/>
      </c>
      <c r="G333" s="27">
        <f>IF(C333&gt;0, C333-F333, 0)</f>
        <v/>
      </c>
      <c r="H333" s="27">
        <f>H332+D333</f>
        <v/>
      </c>
    </row>
    <row r="334">
      <c r="A334" s="22" t="n">
        <v>325</v>
      </c>
      <c r="B334" s="9">
        <f>EDATE('Loan Details'!$C$12, A334-1)</f>
        <v/>
      </c>
      <c r="C334" s="6">
        <f>G333</f>
        <v/>
      </c>
      <c r="D334" s="6">
        <f>IF(C334&gt;0, MIN('Loan Details'!$C$30, C334 + C334*'Loan Details'!$C$10/1200), 0)</f>
        <v/>
      </c>
      <c r="E334" s="6">
        <f>IF(C334&gt;0, C334*'Loan Details'!$C$10/1200, 0)</f>
        <v/>
      </c>
      <c r="F334" s="6">
        <f>IF(C334&gt;0, D334-E334, 0)</f>
        <v/>
      </c>
      <c r="G334" s="6">
        <f>IF(C334&gt;0, C334-F334, 0)</f>
        <v/>
      </c>
      <c r="H334" s="6">
        <f>H333+D334</f>
        <v/>
      </c>
    </row>
    <row r="335">
      <c r="A335" s="23" t="n">
        <v>326</v>
      </c>
      <c r="B335" s="24">
        <f>EDATE('Loan Details'!$C$12, A335-1)</f>
        <v/>
      </c>
      <c r="C335" s="25">
        <f>G334</f>
        <v/>
      </c>
      <c r="D335" s="25">
        <f>IF(C335&gt;0, MIN('Loan Details'!$C$30, C335 + C335*'Loan Details'!$C$10/1200), 0)</f>
        <v/>
      </c>
      <c r="E335" s="25">
        <f>IF(C335&gt;0, C335*'Loan Details'!$C$10/1200, 0)</f>
        <v/>
      </c>
      <c r="F335" s="25">
        <f>IF(C335&gt;0, D335-E335, 0)</f>
        <v/>
      </c>
      <c r="G335" s="25">
        <f>IF(C335&gt;0, C335-F335, 0)</f>
        <v/>
      </c>
      <c r="H335" s="25">
        <f>H334+D335</f>
        <v/>
      </c>
    </row>
    <row r="336">
      <c r="A336" s="22" t="n">
        <v>327</v>
      </c>
      <c r="B336" s="9">
        <f>EDATE('Loan Details'!$C$12, A336-1)</f>
        <v/>
      </c>
      <c r="C336" s="6">
        <f>G335</f>
        <v/>
      </c>
      <c r="D336" s="6">
        <f>IF(C336&gt;0, MIN('Loan Details'!$C$30, C336 + C336*'Loan Details'!$C$10/1200), 0)</f>
        <v/>
      </c>
      <c r="E336" s="6">
        <f>IF(C336&gt;0, C336*'Loan Details'!$C$10/1200, 0)</f>
        <v/>
      </c>
      <c r="F336" s="6">
        <f>IF(C336&gt;0, D336-E336, 0)</f>
        <v/>
      </c>
      <c r="G336" s="6">
        <f>IF(C336&gt;0, C336-F336, 0)</f>
        <v/>
      </c>
      <c r="H336" s="6">
        <f>H335+D336</f>
        <v/>
      </c>
    </row>
    <row r="337">
      <c r="A337" s="23" t="n">
        <v>328</v>
      </c>
      <c r="B337" s="24">
        <f>EDATE('Loan Details'!$C$12, A337-1)</f>
        <v/>
      </c>
      <c r="C337" s="25">
        <f>G336</f>
        <v/>
      </c>
      <c r="D337" s="25">
        <f>IF(C337&gt;0, MIN('Loan Details'!$C$30, C337 + C337*'Loan Details'!$C$10/1200), 0)</f>
        <v/>
      </c>
      <c r="E337" s="25">
        <f>IF(C337&gt;0, C337*'Loan Details'!$C$10/1200, 0)</f>
        <v/>
      </c>
      <c r="F337" s="25">
        <f>IF(C337&gt;0, D337-E337, 0)</f>
        <v/>
      </c>
      <c r="G337" s="25">
        <f>IF(C337&gt;0, C337-F337, 0)</f>
        <v/>
      </c>
      <c r="H337" s="25">
        <f>H336+D337</f>
        <v/>
      </c>
    </row>
    <row r="338">
      <c r="A338" s="22" t="n">
        <v>329</v>
      </c>
      <c r="B338" s="9">
        <f>EDATE('Loan Details'!$C$12, A338-1)</f>
        <v/>
      </c>
      <c r="C338" s="6">
        <f>G337</f>
        <v/>
      </c>
      <c r="D338" s="6">
        <f>IF(C338&gt;0, MIN('Loan Details'!$C$30, C338 + C338*'Loan Details'!$C$10/1200), 0)</f>
        <v/>
      </c>
      <c r="E338" s="6">
        <f>IF(C338&gt;0, C338*'Loan Details'!$C$10/1200, 0)</f>
        <v/>
      </c>
      <c r="F338" s="6">
        <f>IF(C338&gt;0, D338-E338, 0)</f>
        <v/>
      </c>
      <c r="G338" s="6">
        <f>IF(C338&gt;0, C338-F338, 0)</f>
        <v/>
      </c>
      <c r="H338" s="6">
        <f>H337+D338</f>
        <v/>
      </c>
    </row>
    <row r="339">
      <c r="A339" s="23" t="n">
        <v>330</v>
      </c>
      <c r="B339" s="24">
        <f>EDATE('Loan Details'!$C$12, A339-1)</f>
        <v/>
      </c>
      <c r="C339" s="25">
        <f>G338</f>
        <v/>
      </c>
      <c r="D339" s="25">
        <f>IF(C339&gt;0, MIN('Loan Details'!$C$30, C339 + C339*'Loan Details'!$C$10/1200), 0)</f>
        <v/>
      </c>
      <c r="E339" s="25">
        <f>IF(C339&gt;0, C339*'Loan Details'!$C$10/1200, 0)</f>
        <v/>
      </c>
      <c r="F339" s="25">
        <f>IF(C339&gt;0, D339-E339, 0)</f>
        <v/>
      </c>
      <c r="G339" s="25">
        <f>IF(C339&gt;0, C339-F339, 0)</f>
        <v/>
      </c>
      <c r="H339" s="25">
        <f>H338+D339</f>
        <v/>
      </c>
    </row>
    <row r="340">
      <c r="A340" s="22" t="n">
        <v>331</v>
      </c>
      <c r="B340" s="9">
        <f>EDATE('Loan Details'!$C$12, A340-1)</f>
        <v/>
      </c>
      <c r="C340" s="6">
        <f>G339</f>
        <v/>
      </c>
      <c r="D340" s="6">
        <f>IF(C340&gt;0, MIN('Loan Details'!$C$30, C340 + C340*'Loan Details'!$C$10/1200), 0)</f>
        <v/>
      </c>
      <c r="E340" s="6">
        <f>IF(C340&gt;0, C340*'Loan Details'!$C$10/1200, 0)</f>
        <v/>
      </c>
      <c r="F340" s="6">
        <f>IF(C340&gt;0, D340-E340, 0)</f>
        <v/>
      </c>
      <c r="G340" s="6">
        <f>IF(C340&gt;0, C340-F340, 0)</f>
        <v/>
      </c>
      <c r="H340" s="6">
        <f>H339+D340</f>
        <v/>
      </c>
    </row>
    <row r="341">
      <c r="A341" s="23" t="n">
        <v>332</v>
      </c>
      <c r="B341" s="24">
        <f>EDATE('Loan Details'!$C$12, A341-1)</f>
        <v/>
      </c>
      <c r="C341" s="25">
        <f>G340</f>
        <v/>
      </c>
      <c r="D341" s="25">
        <f>IF(C341&gt;0, MIN('Loan Details'!$C$30, C341 + C341*'Loan Details'!$C$10/1200), 0)</f>
        <v/>
      </c>
      <c r="E341" s="25">
        <f>IF(C341&gt;0, C341*'Loan Details'!$C$10/1200, 0)</f>
        <v/>
      </c>
      <c r="F341" s="25">
        <f>IF(C341&gt;0, D341-E341, 0)</f>
        <v/>
      </c>
      <c r="G341" s="25">
        <f>IF(C341&gt;0, C341-F341, 0)</f>
        <v/>
      </c>
      <c r="H341" s="25">
        <f>H340+D341</f>
        <v/>
      </c>
    </row>
    <row r="342">
      <c r="A342" s="22" t="n">
        <v>333</v>
      </c>
      <c r="B342" s="9">
        <f>EDATE('Loan Details'!$C$12, A342-1)</f>
        <v/>
      </c>
      <c r="C342" s="6">
        <f>G341</f>
        <v/>
      </c>
      <c r="D342" s="6">
        <f>IF(C342&gt;0, MIN('Loan Details'!$C$30, C342 + C342*'Loan Details'!$C$10/1200), 0)</f>
        <v/>
      </c>
      <c r="E342" s="6">
        <f>IF(C342&gt;0, C342*'Loan Details'!$C$10/1200, 0)</f>
        <v/>
      </c>
      <c r="F342" s="6">
        <f>IF(C342&gt;0, D342-E342, 0)</f>
        <v/>
      </c>
      <c r="G342" s="6">
        <f>IF(C342&gt;0, C342-F342, 0)</f>
        <v/>
      </c>
      <c r="H342" s="6">
        <f>H341+D342</f>
        <v/>
      </c>
    </row>
    <row r="343">
      <c r="A343" s="23" t="n">
        <v>334</v>
      </c>
      <c r="B343" s="24">
        <f>EDATE('Loan Details'!$C$12, A343-1)</f>
        <v/>
      </c>
      <c r="C343" s="25">
        <f>G342</f>
        <v/>
      </c>
      <c r="D343" s="25">
        <f>IF(C343&gt;0, MIN('Loan Details'!$C$30, C343 + C343*'Loan Details'!$C$10/1200), 0)</f>
        <v/>
      </c>
      <c r="E343" s="25">
        <f>IF(C343&gt;0, C343*'Loan Details'!$C$10/1200, 0)</f>
        <v/>
      </c>
      <c r="F343" s="25">
        <f>IF(C343&gt;0, D343-E343, 0)</f>
        <v/>
      </c>
      <c r="G343" s="25">
        <f>IF(C343&gt;0, C343-F343, 0)</f>
        <v/>
      </c>
      <c r="H343" s="25">
        <f>H342+D343</f>
        <v/>
      </c>
    </row>
    <row r="344">
      <c r="A344" s="22" t="n">
        <v>335</v>
      </c>
      <c r="B344" s="9">
        <f>EDATE('Loan Details'!$C$12, A344-1)</f>
        <v/>
      </c>
      <c r="C344" s="6">
        <f>G343</f>
        <v/>
      </c>
      <c r="D344" s="6">
        <f>IF(C344&gt;0, MIN('Loan Details'!$C$30, C344 + C344*'Loan Details'!$C$10/1200), 0)</f>
        <v/>
      </c>
      <c r="E344" s="6">
        <f>IF(C344&gt;0, C344*'Loan Details'!$C$10/1200, 0)</f>
        <v/>
      </c>
      <c r="F344" s="6">
        <f>IF(C344&gt;0, D344-E344, 0)</f>
        <v/>
      </c>
      <c r="G344" s="6">
        <f>IF(C344&gt;0, C344-F344, 0)</f>
        <v/>
      </c>
      <c r="H344" s="6">
        <f>H343+D344</f>
        <v/>
      </c>
    </row>
    <row r="345">
      <c r="A345" s="21" t="n">
        <v>336</v>
      </c>
      <c r="B345" s="26">
        <f>EDATE('Loan Details'!$C$12, A345-1)</f>
        <v/>
      </c>
      <c r="C345" s="27">
        <f>G344</f>
        <v/>
      </c>
      <c r="D345" s="27">
        <f>IF(C345&gt;0, MIN('Loan Details'!$C$30, C345 + C345*'Loan Details'!$C$10/1200), 0)</f>
        <v/>
      </c>
      <c r="E345" s="27">
        <f>IF(C345&gt;0, C345*'Loan Details'!$C$10/1200, 0)</f>
        <v/>
      </c>
      <c r="F345" s="27">
        <f>IF(C345&gt;0, D345-E345, 0)</f>
        <v/>
      </c>
      <c r="G345" s="27">
        <f>IF(C345&gt;0, C345-F345, 0)</f>
        <v/>
      </c>
      <c r="H345" s="27">
        <f>H344+D345</f>
        <v/>
      </c>
    </row>
    <row r="346">
      <c r="A346" s="22" t="n">
        <v>337</v>
      </c>
      <c r="B346" s="9">
        <f>EDATE('Loan Details'!$C$12, A346-1)</f>
        <v/>
      </c>
      <c r="C346" s="6">
        <f>G345</f>
        <v/>
      </c>
      <c r="D346" s="6">
        <f>IF(C346&gt;0, MIN('Loan Details'!$C$30, C346 + C346*'Loan Details'!$C$10/1200), 0)</f>
        <v/>
      </c>
      <c r="E346" s="6">
        <f>IF(C346&gt;0, C346*'Loan Details'!$C$10/1200, 0)</f>
        <v/>
      </c>
      <c r="F346" s="6">
        <f>IF(C346&gt;0, D346-E346, 0)</f>
        <v/>
      </c>
      <c r="G346" s="6">
        <f>IF(C346&gt;0, C346-F346, 0)</f>
        <v/>
      </c>
      <c r="H346" s="6">
        <f>H345+D346</f>
        <v/>
      </c>
    </row>
    <row r="347">
      <c r="A347" s="23" t="n">
        <v>338</v>
      </c>
      <c r="B347" s="24">
        <f>EDATE('Loan Details'!$C$12, A347-1)</f>
        <v/>
      </c>
      <c r="C347" s="25">
        <f>G346</f>
        <v/>
      </c>
      <c r="D347" s="25">
        <f>IF(C347&gt;0, MIN('Loan Details'!$C$30, C347 + C347*'Loan Details'!$C$10/1200), 0)</f>
        <v/>
      </c>
      <c r="E347" s="25">
        <f>IF(C347&gt;0, C347*'Loan Details'!$C$10/1200, 0)</f>
        <v/>
      </c>
      <c r="F347" s="25">
        <f>IF(C347&gt;0, D347-E347, 0)</f>
        <v/>
      </c>
      <c r="G347" s="25">
        <f>IF(C347&gt;0, C347-F347, 0)</f>
        <v/>
      </c>
      <c r="H347" s="25">
        <f>H346+D347</f>
        <v/>
      </c>
    </row>
    <row r="348">
      <c r="A348" s="22" t="n">
        <v>339</v>
      </c>
      <c r="B348" s="9">
        <f>EDATE('Loan Details'!$C$12, A348-1)</f>
        <v/>
      </c>
      <c r="C348" s="6">
        <f>G347</f>
        <v/>
      </c>
      <c r="D348" s="6">
        <f>IF(C348&gt;0, MIN('Loan Details'!$C$30, C348 + C348*'Loan Details'!$C$10/1200), 0)</f>
        <v/>
      </c>
      <c r="E348" s="6">
        <f>IF(C348&gt;0, C348*'Loan Details'!$C$10/1200, 0)</f>
        <v/>
      </c>
      <c r="F348" s="6">
        <f>IF(C348&gt;0, D348-E348, 0)</f>
        <v/>
      </c>
      <c r="G348" s="6">
        <f>IF(C348&gt;0, C348-F348, 0)</f>
        <v/>
      </c>
      <c r="H348" s="6">
        <f>H347+D348</f>
        <v/>
      </c>
    </row>
    <row r="349">
      <c r="A349" s="23" t="n">
        <v>340</v>
      </c>
      <c r="B349" s="24">
        <f>EDATE('Loan Details'!$C$12, A349-1)</f>
        <v/>
      </c>
      <c r="C349" s="25">
        <f>G348</f>
        <v/>
      </c>
      <c r="D349" s="25">
        <f>IF(C349&gt;0, MIN('Loan Details'!$C$30, C349 + C349*'Loan Details'!$C$10/1200), 0)</f>
        <v/>
      </c>
      <c r="E349" s="25">
        <f>IF(C349&gt;0, C349*'Loan Details'!$C$10/1200, 0)</f>
        <v/>
      </c>
      <c r="F349" s="25">
        <f>IF(C349&gt;0, D349-E349, 0)</f>
        <v/>
      </c>
      <c r="G349" s="25">
        <f>IF(C349&gt;0, C349-F349, 0)</f>
        <v/>
      </c>
      <c r="H349" s="25">
        <f>H348+D349</f>
        <v/>
      </c>
    </row>
    <row r="350">
      <c r="A350" s="22" t="n">
        <v>341</v>
      </c>
      <c r="B350" s="9">
        <f>EDATE('Loan Details'!$C$12, A350-1)</f>
        <v/>
      </c>
      <c r="C350" s="6">
        <f>G349</f>
        <v/>
      </c>
      <c r="D350" s="6">
        <f>IF(C350&gt;0, MIN('Loan Details'!$C$30, C350 + C350*'Loan Details'!$C$10/1200), 0)</f>
        <v/>
      </c>
      <c r="E350" s="6">
        <f>IF(C350&gt;0, C350*'Loan Details'!$C$10/1200, 0)</f>
        <v/>
      </c>
      <c r="F350" s="6">
        <f>IF(C350&gt;0, D350-E350, 0)</f>
        <v/>
      </c>
      <c r="G350" s="6">
        <f>IF(C350&gt;0, C350-F350, 0)</f>
        <v/>
      </c>
      <c r="H350" s="6">
        <f>H349+D350</f>
        <v/>
      </c>
    </row>
    <row r="351">
      <c r="A351" s="23" t="n">
        <v>342</v>
      </c>
      <c r="B351" s="24">
        <f>EDATE('Loan Details'!$C$12, A351-1)</f>
        <v/>
      </c>
      <c r="C351" s="25">
        <f>G350</f>
        <v/>
      </c>
      <c r="D351" s="25">
        <f>IF(C351&gt;0, MIN('Loan Details'!$C$30, C351 + C351*'Loan Details'!$C$10/1200), 0)</f>
        <v/>
      </c>
      <c r="E351" s="25">
        <f>IF(C351&gt;0, C351*'Loan Details'!$C$10/1200, 0)</f>
        <v/>
      </c>
      <c r="F351" s="25">
        <f>IF(C351&gt;0, D351-E351, 0)</f>
        <v/>
      </c>
      <c r="G351" s="25">
        <f>IF(C351&gt;0, C351-F351, 0)</f>
        <v/>
      </c>
      <c r="H351" s="25">
        <f>H350+D351</f>
        <v/>
      </c>
    </row>
    <row r="352">
      <c r="A352" s="22" t="n">
        <v>343</v>
      </c>
      <c r="B352" s="9">
        <f>EDATE('Loan Details'!$C$12, A352-1)</f>
        <v/>
      </c>
      <c r="C352" s="6">
        <f>G351</f>
        <v/>
      </c>
      <c r="D352" s="6">
        <f>IF(C352&gt;0, MIN('Loan Details'!$C$30, C352 + C352*'Loan Details'!$C$10/1200), 0)</f>
        <v/>
      </c>
      <c r="E352" s="6">
        <f>IF(C352&gt;0, C352*'Loan Details'!$C$10/1200, 0)</f>
        <v/>
      </c>
      <c r="F352" s="6">
        <f>IF(C352&gt;0, D352-E352, 0)</f>
        <v/>
      </c>
      <c r="G352" s="6">
        <f>IF(C352&gt;0, C352-F352, 0)</f>
        <v/>
      </c>
      <c r="H352" s="6">
        <f>H351+D352</f>
        <v/>
      </c>
    </row>
    <row r="353">
      <c r="A353" s="23" t="n">
        <v>344</v>
      </c>
      <c r="B353" s="24">
        <f>EDATE('Loan Details'!$C$12, A353-1)</f>
        <v/>
      </c>
      <c r="C353" s="25">
        <f>G352</f>
        <v/>
      </c>
      <c r="D353" s="25">
        <f>IF(C353&gt;0, MIN('Loan Details'!$C$30, C353 + C353*'Loan Details'!$C$10/1200), 0)</f>
        <v/>
      </c>
      <c r="E353" s="25">
        <f>IF(C353&gt;0, C353*'Loan Details'!$C$10/1200, 0)</f>
        <v/>
      </c>
      <c r="F353" s="25">
        <f>IF(C353&gt;0, D353-E353, 0)</f>
        <v/>
      </c>
      <c r="G353" s="25">
        <f>IF(C353&gt;0, C353-F353, 0)</f>
        <v/>
      </c>
      <c r="H353" s="25">
        <f>H352+D353</f>
        <v/>
      </c>
    </row>
    <row r="354">
      <c r="A354" s="22" t="n">
        <v>345</v>
      </c>
      <c r="B354" s="9">
        <f>EDATE('Loan Details'!$C$12, A354-1)</f>
        <v/>
      </c>
      <c r="C354" s="6">
        <f>G353</f>
        <v/>
      </c>
      <c r="D354" s="6">
        <f>IF(C354&gt;0, MIN('Loan Details'!$C$30, C354 + C354*'Loan Details'!$C$10/1200), 0)</f>
        <v/>
      </c>
      <c r="E354" s="6">
        <f>IF(C354&gt;0, C354*'Loan Details'!$C$10/1200, 0)</f>
        <v/>
      </c>
      <c r="F354" s="6">
        <f>IF(C354&gt;0, D354-E354, 0)</f>
        <v/>
      </c>
      <c r="G354" s="6">
        <f>IF(C354&gt;0, C354-F354, 0)</f>
        <v/>
      </c>
      <c r="H354" s="6">
        <f>H353+D354</f>
        <v/>
      </c>
    </row>
    <row r="355">
      <c r="A355" s="23" t="n">
        <v>346</v>
      </c>
      <c r="B355" s="24">
        <f>EDATE('Loan Details'!$C$12, A355-1)</f>
        <v/>
      </c>
      <c r="C355" s="25">
        <f>G354</f>
        <v/>
      </c>
      <c r="D355" s="25">
        <f>IF(C355&gt;0, MIN('Loan Details'!$C$30, C355 + C355*'Loan Details'!$C$10/1200), 0)</f>
        <v/>
      </c>
      <c r="E355" s="25">
        <f>IF(C355&gt;0, C355*'Loan Details'!$C$10/1200, 0)</f>
        <v/>
      </c>
      <c r="F355" s="25">
        <f>IF(C355&gt;0, D355-E355, 0)</f>
        <v/>
      </c>
      <c r="G355" s="25">
        <f>IF(C355&gt;0, C355-F355, 0)</f>
        <v/>
      </c>
      <c r="H355" s="25">
        <f>H354+D355</f>
        <v/>
      </c>
    </row>
    <row r="356">
      <c r="A356" s="22" t="n">
        <v>347</v>
      </c>
      <c r="B356" s="9">
        <f>EDATE('Loan Details'!$C$12, A356-1)</f>
        <v/>
      </c>
      <c r="C356" s="6">
        <f>G355</f>
        <v/>
      </c>
      <c r="D356" s="6">
        <f>IF(C356&gt;0, MIN('Loan Details'!$C$30, C356 + C356*'Loan Details'!$C$10/1200), 0)</f>
        <v/>
      </c>
      <c r="E356" s="6">
        <f>IF(C356&gt;0, C356*'Loan Details'!$C$10/1200, 0)</f>
        <v/>
      </c>
      <c r="F356" s="6">
        <f>IF(C356&gt;0, D356-E356, 0)</f>
        <v/>
      </c>
      <c r="G356" s="6">
        <f>IF(C356&gt;0, C356-F356, 0)</f>
        <v/>
      </c>
      <c r="H356" s="6">
        <f>H355+D356</f>
        <v/>
      </c>
    </row>
    <row r="357">
      <c r="A357" s="21" t="n">
        <v>348</v>
      </c>
      <c r="B357" s="26">
        <f>EDATE('Loan Details'!$C$12, A357-1)</f>
        <v/>
      </c>
      <c r="C357" s="27">
        <f>G356</f>
        <v/>
      </c>
      <c r="D357" s="27">
        <f>IF(C357&gt;0, MIN('Loan Details'!$C$30, C357 + C357*'Loan Details'!$C$10/1200), 0)</f>
        <v/>
      </c>
      <c r="E357" s="27">
        <f>IF(C357&gt;0, C357*'Loan Details'!$C$10/1200, 0)</f>
        <v/>
      </c>
      <c r="F357" s="27">
        <f>IF(C357&gt;0, D357-E357, 0)</f>
        <v/>
      </c>
      <c r="G357" s="27">
        <f>IF(C357&gt;0, C357-F357, 0)</f>
        <v/>
      </c>
      <c r="H357" s="27">
        <f>H356+D357</f>
        <v/>
      </c>
    </row>
    <row r="358">
      <c r="A358" s="22" t="n">
        <v>349</v>
      </c>
      <c r="B358" s="9">
        <f>EDATE('Loan Details'!$C$12, A358-1)</f>
        <v/>
      </c>
      <c r="C358" s="6">
        <f>G357</f>
        <v/>
      </c>
      <c r="D358" s="6">
        <f>IF(C358&gt;0, MIN('Loan Details'!$C$30, C358 + C358*'Loan Details'!$C$10/1200), 0)</f>
        <v/>
      </c>
      <c r="E358" s="6">
        <f>IF(C358&gt;0, C358*'Loan Details'!$C$10/1200, 0)</f>
        <v/>
      </c>
      <c r="F358" s="6">
        <f>IF(C358&gt;0, D358-E358, 0)</f>
        <v/>
      </c>
      <c r="G358" s="6">
        <f>IF(C358&gt;0, C358-F358, 0)</f>
        <v/>
      </c>
      <c r="H358" s="6">
        <f>H357+D358</f>
        <v/>
      </c>
    </row>
    <row r="359">
      <c r="A359" s="23" t="n">
        <v>350</v>
      </c>
      <c r="B359" s="24">
        <f>EDATE('Loan Details'!$C$12, A359-1)</f>
        <v/>
      </c>
      <c r="C359" s="25">
        <f>G358</f>
        <v/>
      </c>
      <c r="D359" s="25">
        <f>IF(C359&gt;0, MIN('Loan Details'!$C$30, C359 + C359*'Loan Details'!$C$10/1200), 0)</f>
        <v/>
      </c>
      <c r="E359" s="25">
        <f>IF(C359&gt;0, C359*'Loan Details'!$C$10/1200, 0)</f>
        <v/>
      </c>
      <c r="F359" s="25">
        <f>IF(C359&gt;0, D359-E359, 0)</f>
        <v/>
      </c>
      <c r="G359" s="25">
        <f>IF(C359&gt;0, C359-F359, 0)</f>
        <v/>
      </c>
      <c r="H359" s="25">
        <f>H358+D359</f>
        <v/>
      </c>
    </row>
    <row r="360">
      <c r="A360" s="22" t="n">
        <v>351</v>
      </c>
      <c r="B360" s="9">
        <f>EDATE('Loan Details'!$C$12, A360-1)</f>
        <v/>
      </c>
      <c r="C360" s="6">
        <f>G359</f>
        <v/>
      </c>
      <c r="D360" s="6">
        <f>IF(C360&gt;0, MIN('Loan Details'!$C$30, C360 + C360*'Loan Details'!$C$10/1200), 0)</f>
        <v/>
      </c>
      <c r="E360" s="6">
        <f>IF(C360&gt;0, C360*'Loan Details'!$C$10/1200, 0)</f>
        <v/>
      </c>
      <c r="F360" s="6">
        <f>IF(C360&gt;0, D360-E360, 0)</f>
        <v/>
      </c>
      <c r="G360" s="6">
        <f>IF(C360&gt;0, C360-F360, 0)</f>
        <v/>
      </c>
      <c r="H360" s="6">
        <f>H359+D360</f>
        <v/>
      </c>
    </row>
    <row r="361">
      <c r="A361" s="23" t="n">
        <v>352</v>
      </c>
      <c r="B361" s="24">
        <f>EDATE('Loan Details'!$C$12, A361-1)</f>
        <v/>
      </c>
      <c r="C361" s="25">
        <f>G360</f>
        <v/>
      </c>
      <c r="D361" s="25">
        <f>IF(C361&gt;0, MIN('Loan Details'!$C$30, C361 + C361*'Loan Details'!$C$10/1200), 0)</f>
        <v/>
      </c>
      <c r="E361" s="25">
        <f>IF(C361&gt;0, C361*'Loan Details'!$C$10/1200, 0)</f>
        <v/>
      </c>
      <c r="F361" s="25">
        <f>IF(C361&gt;0, D361-E361, 0)</f>
        <v/>
      </c>
      <c r="G361" s="25">
        <f>IF(C361&gt;0, C361-F361, 0)</f>
        <v/>
      </c>
      <c r="H361" s="25">
        <f>H360+D361</f>
        <v/>
      </c>
    </row>
    <row r="362">
      <c r="A362" s="22" t="n">
        <v>353</v>
      </c>
      <c r="B362" s="9">
        <f>EDATE('Loan Details'!$C$12, A362-1)</f>
        <v/>
      </c>
      <c r="C362" s="6">
        <f>G361</f>
        <v/>
      </c>
      <c r="D362" s="6">
        <f>IF(C362&gt;0, MIN('Loan Details'!$C$30, C362 + C362*'Loan Details'!$C$10/1200), 0)</f>
        <v/>
      </c>
      <c r="E362" s="6">
        <f>IF(C362&gt;0, C362*'Loan Details'!$C$10/1200, 0)</f>
        <v/>
      </c>
      <c r="F362" s="6">
        <f>IF(C362&gt;0, D362-E362, 0)</f>
        <v/>
      </c>
      <c r="G362" s="6">
        <f>IF(C362&gt;0, C362-F362, 0)</f>
        <v/>
      </c>
      <c r="H362" s="6">
        <f>H361+D362</f>
        <v/>
      </c>
    </row>
    <row r="363">
      <c r="A363" s="23" t="n">
        <v>354</v>
      </c>
      <c r="B363" s="24">
        <f>EDATE('Loan Details'!$C$12, A363-1)</f>
        <v/>
      </c>
      <c r="C363" s="25">
        <f>G362</f>
        <v/>
      </c>
      <c r="D363" s="25">
        <f>IF(C363&gt;0, MIN('Loan Details'!$C$30, C363 + C363*'Loan Details'!$C$10/1200), 0)</f>
        <v/>
      </c>
      <c r="E363" s="25">
        <f>IF(C363&gt;0, C363*'Loan Details'!$C$10/1200, 0)</f>
        <v/>
      </c>
      <c r="F363" s="25">
        <f>IF(C363&gt;0, D363-E363, 0)</f>
        <v/>
      </c>
      <c r="G363" s="25">
        <f>IF(C363&gt;0, C363-F363, 0)</f>
        <v/>
      </c>
      <c r="H363" s="25">
        <f>H362+D363</f>
        <v/>
      </c>
    </row>
    <row r="364">
      <c r="A364" s="22" t="n">
        <v>355</v>
      </c>
      <c r="B364" s="9">
        <f>EDATE('Loan Details'!$C$12, A364-1)</f>
        <v/>
      </c>
      <c r="C364" s="6">
        <f>G363</f>
        <v/>
      </c>
      <c r="D364" s="6">
        <f>IF(C364&gt;0, MIN('Loan Details'!$C$30, C364 + C364*'Loan Details'!$C$10/1200), 0)</f>
        <v/>
      </c>
      <c r="E364" s="6">
        <f>IF(C364&gt;0, C364*'Loan Details'!$C$10/1200, 0)</f>
        <v/>
      </c>
      <c r="F364" s="6">
        <f>IF(C364&gt;0, D364-E364, 0)</f>
        <v/>
      </c>
      <c r="G364" s="6">
        <f>IF(C364&gt;0, C364-F364, 0)</f>
        <v/>
      </c>
      <c r="H364" s="6">
        <f>H363+D364</f>
        <v/>
      </c>
    </row>
    <row r="365">
      <c r="A365" s="23" t="n">
        <v>356</v>
      </c>
      <c r="B365" s="24">
        <f>EDATE('Loan Details'!$C$12, A365-1)</f>
        <v/>
      </c>
      <c r="C365" s="25">
        <f>G364</f>
        <v/>
      </c>
      <c r="D365" s="25">
        <f>IF(C365&gt;0, MIN('Loan Details'!$C$30, C365 + C365*'Loan Details'!$C$10/1200), 0)</f>
        <v/>
      </c>
      <c r="E365" s="25">
        <f>IF(C365&gt;0, C365*'Loan Details'!$C$10/1200, 0)</f>
        <v/>
      </c>
      <c r="F365" s="25">
        <f>IF(C365&gt;0, D365-E365, 0)</f>
        <v/>
      </c>
      <c r="G365" s="25">
        <f>IF(C365&gt;0, C365-F365, 0)</f>
        <v/>
      </c>
      <c r="H365" s="25">
        <f>H364+D365</f>
        <v/>
      </c>
    </row>
    <row r="366">
      <c r="A366" s="22" t="n">
        <v>357</v>
      </c>
      <c r="B366" s="9">
        <f>EDATE('Loan Details'!$C$12, A366-1)</f>
        <v/>
      </c>
      <c r="C366" s="6">
        <f>G365</f>
        <v/>
      </c>
      <c r="D366" s="6">
        <f>IF(C366&gt;0, MIN('Loan Details'!$C$30, C366 + C366*'Loan Details'!$C$10/1200), 0)</f>
        <v/>
      </c>
      <c r="E366" s="6">
        <f>IF(C366&gt;0, C366*'Loan Details'!$C$10/1200, 0)</f>
        <v/>
      </c>
      <c r="F366" s="6">
        <f>IF(C366&gt;0, D366-E366, 0)</f>
        <v/>
      </c>
      <c r="G366" s="6">
        <f>IF(C366&gt;0, C366-F366, 0)</f>
        <v/>
      </c>
      <c r="H366" s="6">
        <f>H365+D366</f>
        <v/>
      </c>
    </row>
    <row r="367">
      <c r="A367" s="23" t="n">
        <v>358</v>
      </c>
      <c r="B367" s="24">
        <f>EDATE('Loan Details'!$C$12, A367-1)</f>
        <v/>
      </c>
      <c r="C367" s="25">
        <f>G366</f>
        <v/>
      </c>
      <c r="D367" s="25">
        <f>IF(C367&gt;0, MIN('Loan Details'!$C$30, C367 + C367*'Loan Details'!$C$10/1200), 0)</f>
        <v/>
      </c>
      <c r="E367" s="25">
        <f>IF(C367&gt;0, C367*'Loan Details'!$C$10/1200, 0)</f>
        <v/>
      </c>
      <c r="F367" s="25">
        <f>IF(C367&gt;0, D367-E367, 0)</f>
        <v/>
      </c>
      <c r="G367" s="25">
        <f>IF(C367&gt;0, C367-F367, 0)</f>
        <v/>
      </c>
      <c r="H367" s="25">
        <f>H366+D367</f>
        <v/>
      </c>
    </row>
    <row r="368">
      <c r="A368" s="22" t="n">
        <v>359</v>
      </c>
      <c r="B368" s="9">
        <f>EDATE('Loan Details'!$C$12, A368-1)</f>
        <v/>
      </c>
      <c r="C368" s="6">
        <f>G367</f>
        <v/>
      </c>
      <c r="D368" s="6">
        <f>IF(C368&gt;0, MIN('Loan Details'!$C$30, C368 + C368*'Loan Details'!$C$10/1200), 0)</f>
        <v/>
      </c>
      <c r="E368" s="6">
        <f>IF(C368&gt;0, C368*'Loan Details'!$C$10/1200, 0)</f>
        <v/>
      </c>
      <c r="F368" s="6">
        <f>IF(C368&gt;0, D368-E368, 0)</f>
        <v/>
      </c>
      <c r="G368" s="6">
        <f>IF(C368&gt;0, C368-F368, 0)</f>
        <v/>
      </c>
      <c r="H368" s="6">
        <f>H367+D368</f>
        <v/>
      </c>
    </row>
    <row r="369">
      <c r="A369" s="21" t="n">
        <v>360</v>
      </c>
      <c r="B369" s="26">
        <f>EDATE('Loan Details'!$C$12, A369-1)</f>
        <v/>
      </c>
      <c r="C369" s="27">
        <f>G368</f>
        <v/>
      </c>
      <c r="D369" s="27">
        <f>IF(C369&gt;0, MIN('Loan Details'!$C$30, C369 + C369*'Loan Details'!$C$10/1200), 0)</f>
        <v/>
      </c>
      <c r="E369" s="27">
        <f>IF(C369&gt;0, C369*'Loan Details'!$C$10/1200, 0)</f>
        <v/>
      </c>
      <c r="F369" s="27">
        <f>IF(C369&gt;0, D369-E369, 0)</f>
        <v/>
      </c>
      <c r="G369" s="27">
        <f>IF(C369&gt;0, C369-F369, 0)</f>
        <v/>
      </c>
      <c r="H369" s="27">
        <f>H368+D369</f>
        <v/>
      </c>
    </row>
    <row r="371">
      <c r="A371" s="4" t="inlineStr">
        <is>
          <t>SCHEDULE SUMMARY</t>
        </is>
      </c>
    </row>
    <row r="373">
      <c r="B373" t="inlineStr">
        <is>
          <t>Total Payments Made:</t>
        </is>
      </c>
      <c r="C373" s="5">
        <f>MAX(A10:A369)</f>
        <v/>
      </c>
    </row>
    <row r="374">
      <c r="B374" t="inlineStr">
        <is>
          <t>Total Principal Paid:</t>
        </is>
      </c>
      <c r="C374" s="28">
        <f>SUM(F10:F369)</f>
        <v/>
      </c>
    </row>
    <row r="375">
      <c r="B375" t="inlineStr">
        <is>
          <t>Total Interest Paid:</t>
        </is>
      </c>
      <c r="C375" s="18">
        <f>SUM(E10:E369)</f>
        <v/>
      </c>
    </row>
    <row r="376">
      <c r="B376" t="inlineStr">
        <is>
          <t>Final Payment Balance:</t>
        </is>
      </c>
      <c r="C376" s="15">
        <f>G369</f>
        <v/>
      </c>
    </row>
  </sheetData>
  <mergeCells count="6">
    <mergeCell ref="A2:F2"/>
    <mergeCell ref="A371:H371"/>
    <mergeCell ref="A1:F1"/>
    <mergeCell ref="A5:H5"/>
    <mergeCell ref="A3:F3"/>
    <mergeCell ref="A6:H6"/>
  </mergeCells>
  <hyperlinks>
    <hyperlink xmlns:r="http://schemas.openxmlformats.org/officeDocument/2006/relationships" ref="A1" r:id="rId1"/>
  </hyperlink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tabColor rgb="001E40AF"/>
    <outlinePr summaryBelow="1" summaryRight="1"/>
    <pageSetUpPr/>
  </sheetPr>
  <dimension ref="A1:H105"/>
  <sheetViews>
    <sheetView workbookViewId="0">
      <selection activeCell="A1" sqref="A1"/>
    </sheetView>
  </sheetViews>
  <sheetFormatPr baseColWidth="8" defaultRowHeight="15"/>
  <cols>
    <col width="25" customWidth="1" min="1" max="1"/>
    <col width="18" customWidth="1" min="2" max="2"/>
    <col width="18" customWidth="1" min="3" max="3"/>
    <col width="18" customWidth="1" min="4" max="4"/>
    <col width="18" customWidth="1" min="5" max="5"/>
    <col width="18" customWidth="1" min="6" max="6"/>
    <col width="15" customWidth="1" min="7" max="7"/>
    <col width="15" customWidth="1" min="8" max="8"/>
  </cols>
  <sheetData>
    <row r="1">
      <c r="A1" s="1" t="inlineStr">
        <is>
          <t>FINATUNE — finatune.com</t>
        </is>
      </c>
    </row>
    <row r="2">
      <c r="A2" s="2" t="inlineStr">
        <is>
          <t>MORTGAGE AMORTIZATION SCHEDULE</t>
        </is>
      </c>
    </row>
    <row r="3">
      <c r="A3" s="3" t="inlineStr">
        <is>
          <t>Fine-tune your finances. Grow your fortune.</t>
        </is>
      </c>
    </row>
    <row r="5">
      <c r="A5" s="4" t="inlineStr">
        <is>
          <t>PREPAYMENT ANALYSIS</t>
        </is>
      </c>
    </row>
    <row r="6">
      <c r="A6" s="29" t="inlineStr">
        <is>
          <t>Explore how extra payments can reduce loan term and save interest</t>
        </is>
      </c>
    </row>
    <row r="8">
      <c r="A8" s="4" t="inlineStr">
        <is>
          <t>PREPAYMENT STRATEGY</t>
        </is>
      </c>
    </row>
    <row r="10">
      <c r="A10" s="5" t="inlineStr">
        <is>
          <t>Extra Monthly Principal Payment:</t>
        </is>
      </c>
      <c r="C10" s="6" t="n">
        <v>200</v>
      </c>
    </row>
    <row r="11">
      <c r="A11" s="5" t="inlineStr">
        <is>
          <t>One-Time Lump Sum Payment:</t>
        </is>
      </c>
      <c r="C11" s="6" t="n">
        <v>5000</v>
      </c>
    </row>
    <row r="12">
      <c r="A12" s="5" t="inlineStr">
        <is>
          <t>Payment Frequency for Extra Amount:</t>
        </is>
      </c>
      <c r="C12" s="10" t="inlineStr">
        <is>
          <t>Every Month</t>
        </is>
      </c>
    </row>
    <row r="14">
      <c r="A14" s="4" t="inlineStr">
        <is>
          <t>PREPAYMENT COMPARISON</t>
        </is>
      </c>
    </row>
    <row r="16">
      <c r="A16" s="21" t="inlineStr">
        <is>
          <t>Scenario</t>
        </is>
      </c>
      <c r="B16" s="21" t="inlineStr">
        <is>
          <t>Monthly Payment</t>
        </is>
      </c>
      <c r="C16" s="21" t="inlineStr">
        <is>
          <t>Years to Payoff</t>
        </is>
      </c>
      <c r="D16" s="21" t="inlineStr">
        <is>
          <t>Total Paid</t>
        </is>
      </c>
      <c r="E16" s="21" t="inlineStr">
        <is>
          <t>Total Interest</t>
        </is>
      </c>
      <c r="F16" s="21" t="inlineStr">
        <is>
          <t>Interest Saved</t>
        </is>
      </c>
    </row>
    <row r="18">
      <c r="A18" s="30" t="inlineStr">
        <is>
          <t>Standard Loan</t>
        </is>
      </c>
      <c r="B18" s="25">
        <f>'Loan Details'!C30</f>
        <v/>
      </c>
      <c r="C18" s="31">
        <f>'Loan Details'!C11</f>
        <v/>
      </c>
      <c r="D18" s="25">
        <f>'Loan Details'!C52</f>
        <v/>
      </c>
      <c r="E18" s="25">
        <f>'Loan Details'!C53</f>
        <v/>
      </c>
      <c r="F18" s="32" t="n">
        <v>0</v>
      </c>
    </row>
    <row r="19">
      <c r="A19" s="10" t="inlineStr">
        <is>
          <t>With Extra Monthly Payment</t>
        </is>
      </c>
      <c r="B19" s="6">
        <f>'Loan Details'!C30+C10</f>
        <v/>
      </c>
      <c r="C19" s="33">
        <f>IFERROR(NPER('Loan Details'!C10/1200, -B19, 'Loan Details'!C9)/12, 0)</f>
        <v/>
      </c>
      <c r="D19" s="6">
        <f>B19*C19*12</f>
        <v/>
      </c>
      <c r="E19" s="6">
        <f>D19-'Loan Details'!C9</f>
        <v/>
      </c>
      <c r="F19" s="34">
        <f>E18-E19</f>
        <v/>
      </c>
    </row>
    <row r="20">
      <c r="A20" s="30" t="inlineStr">
        <is>
          <t>With Lump Sum Payment</t>
        </is>
      </c>
      <c r="B20" s="25">
        <f>'Loan Details'!C30</f>
        <v/>
      </c>
      <c r="C20" s="31">
        <f>IFERROR(NPER('Loan Details'!C10/1200, -B20, 'Loan Details'!C9-C11)/12, 0)</f>
        <v/>
      </c>
      <c r="D20" s="25">
        <f>B20*C20*12 + C11</f>
        <v/>
      </c>
      <c r="E20" s="25">
        <f>D20-'Loan Details'!C9</f>
        <v/>
      </c>
      <c r="F20" s="32">
        <f>E18-E20</f>
        <v/>
      </c>
    </row>
    <row r="21">
      <c r="A21" s="10" t="inlineStr">
        <is>
          <t>With Extra Monthly + Lump Sum</t>
        </is>
      </c>
      <c r="B21" s="6">
        <f>'Loan Details'!C30+C10</f>
        <v/>
      </c>
      <c r="C21" s="33">
        <f>IFERROR(NPER('Loan Details'!C10/1200, -B21, 'Loan Details'!C9-C11)/12, 0)</f>
        <v/>
      </c>
      <c r="D21" s="6">
        <f>B21*C21*12 + C11</f>
        <v/>
      </c>
      <c r="E21" s="6">
        <f>D21-'Loan Details'!C9</f>
        <v/>
      </c>
      <c r="F21" s="34">
        <f>E18-E21</f>
        <v/>
      </c>
    </row>
    <row r="22">
      <c r="A22" s="30" t="inlineStr">
        <is>
          <t>Double Payment</t>
        </is>
      </c>
      <c r="B22" s="25">
        <f>'Loan Details'!C30*2</f>
        <v/>
      </c>
      <c r="C22" s="31">
        <f>IFERROR(NPER('Loan Details'!C10/1200, -B22, 'Loan Details'!C9)/12, 0)</f>
        <v/>
      </c>
      <c r="D22" s="25">
        <f>B22*C22*12</f>
        <v/>
      </c>
      <c r="E22" s="25">
        <f>D22-'Loan Details'!C9</f>
        <v/>
      </c>
      <c r="F22" s="32">
        <f>E18-E22</f>
        <v/>
      </c>
    </row>
    <row r="25">
      <c r="A25" s="4" t="inlineStr">
        <is>
          <t>PREPAYMENT SCHEDULE WITH EXTRA PAYMENTS (First 60 Months)</t>
        </is>
      </c>
    </row>
    <row r="27">
      <c r="A27" s="21" t="inlineStr">
        <is>
          <t>Payment #</t>
        </is>
      </c>
      <c r="B27" s="21" t="inlineStr">
        <is>
          <t>Payment Date</t>
        </is>
      </c>
      <c r="C27" s="21" t="inlineStr">
        <is>
          <t>Beginning Balance</t>
        </is>
      </c>
      <c r="D27" s="21" t="inlineStr">
        <is>
          <t>Regular Payment</t>
        </is>
      </c>
      <c r="E27" s="21" t="inlineStr">
        <is>
          <t>Extra Principal</t>
        </is>
      </c>
      <c r="F27" s="21" t="inlineStr">
        <is>
          <t>Total Payment</t>
        </is>
      </c>
      <c r="G27" s="21" t="inlineStr">
        <is>
          <t>Interest</t>
        </is>
      </c>
      <c r="H27" s="21" t="inlineStr">
        <is>
          <t>Ending Balance</t>
        </is>
      </c>
    </row>
    <row r="29">
      <c r="A29" s="22" t="n">
        <v>1</v>
      </c>
      <c r="B29" s="35">
        <f>EDATE('Loan Details'!$C$12, A29-1)</f>
        <v/>
      </c>
      <c r="C29" s="36">
        <f>'Loan Details'!$C$9 - $C$11</f>
        <v/>
      </c>
      <c r="D29" s="36">
        <f>'Loan Details'!$C$30</f>
        <v/>
      </c>
      <c r="E29" s="36">
        <f>IF(C29&gt;0, $C$10, 0)</f>
        <v/>
      </c>
      <c r="F29" s="36">
        <f>D29+E29</f>
        <v/>
      </c>
      <c r="G29" s="36">
        <f>IF(C29&gt;0, C29*'Loan Details'!$C$10/1200, 0)</f>
        <v/>
      </c>
      <c r="H29" s="36">
        <f>IF(C29&gt;0, C29-F29+G29, 0)</f>
        <v/>
      </c>
    </row>
    <row r="30">
      <c r="A30" s="23" t="n">
        <v>2</v>
      </c>
      <c r="B30" s="37">
        <f>EDATE('Loan Details'!$C$12, A30-1)</f>
        <v/>
      </c>
      <c r="C30" s="38">
        <f>H29</f>
        <v/>
      </c>
      <c r="D30" s="38">
        <f>'Loan Details'!$C$30</f>
        <v/>
      </c>
      <c r="E30" s="38">
        <f>IF(C30&gt;0, $C$10, 0)</f>
        <v/>
      </c>
      <c r="F30" s="38">
        <f>D30+E30</f>
        <v/>
      </c>
      <c r="G30" s="38">
        <f>IF(C30&gt;0, C30*'Loan Details'!$C$10/1200, 0)</f>
        <v/>
      </c>
      <c r="H30" s="38">
        <f>IF(C30&gt;0, C30-F30+G30, 0)</f>
        <v/>
      </c>
    </row>
    <row r="31">
      <c r="A31" s="22" t="n">
        <v>3</v>
      </c>
      <c r="B31" s="35">
        <f>EDATE('Loan Details'!$C$12, A31-1)</f>
        <v/>
      </c>
      <c r="C31" s="36">
        <f>H30</f>
        <v/>
      </c>
      <c r="D31" s="36">
        <f>'Loan Details'!$C$30</f>
        <v/>
      </c>
      <c r="E31" s="36">
        <f>IF(C31&gt;0, $C$10, 0)</f>
        <v/>
      </c>
      <c r="F31" s="36">
        <f>D31+E31</f>
        <v/>
      </c>
      <c r="G31" s="36">
        <f>IF(C31&gt;0, C31*'Loan Details'!$C$10/1200, 0)</f>
        <v/>
      </c>
      <c r="H31" s="36">
        <f>IF(C31&gt;0, C31-F31+G31, 0)</f>
        <v/>
      </c>
    </row>
    <row r="32">
      <c r="A32" s="23" t="n">
        <v>4</v>
      </c>
      <c r="B32" s="37">
        <f>EDATE('Loan Details'!$C$12, A32-1)</f>
        <v/>
      </c>
      <c r="C32" s="38">
        <f>H31</f>
        <v/>
      </c>
      <c r="D32" s="38">
        <f>'Loan Details'!$C$30</f>
        <v/>
      </c>
      <c r="E32" s="38">
        <f>IF(C32&gt;0, $C$10, 0)</f>
        <v/>
      </c>
      <c r="F32" s="38">
        <f>D32+E32</f>
        <v/>
      </c>
      <c r="G32" s="38">
        <f>IF(C32&gt;0, C32*'Loan Details'!$C$10/1200, 0)</f>
        <v/>
      </c>
      <c r="H32" s="38">
        <f>IF(C32&gt;0, C32-F32+G32, 0)</f>
        <v/>
      </c>
    </row>
    <row r="33">
      <c r="A33" s="22" t="n">
        <v>5</v>
      </c>
      <c r="B33" s="35">
        <f>EDATE('Loan Details'!$C$12, A33-1)</f>
        <v/>
      </c>
      <c r="C33" s="36">
        <f>H32</f>
        <v/>
      </c>
      <c r="D33" s="36">
        <f>'Loan Details'!$C$30</f>
        <v/>
      </c>
      <c r="E33" s="36">
        <f>IF(C33&gt;0, $C$10, 0)</f>
        <v/>
      </c>
      <c r="F33" s="36">
        <f>D33+E33</f>
        <v/>
      </c>
      <c r="G33" s="36">
        <f>IF(C33&gt;0, C33*'Loan Details'!$C$10/1200, 0)</f>
        <v/>
      </c>
      <c r="H33" s="36">
        <f>IF(C33&gt;0, C33-F33+G33, 0)</f>
        <v/>
      </c>
    </row>
    <row r="34">
      <c r="A34" s="23" t="n">
        <v>6</v>
      </c>
      <c r="B34" s="37">
        <f>EDATE('Loan Details'!$C$12, A34-1)</f>
        <v/>
      </c>
      <c r="C34" s="38">
        <f>H33</f>
        <v/>
      </c>
      <c r="D34" s="38">
        <f>'Loan Details'!$C$30</f>
        <v/>
      </c>
      <c r="E34" s="38">
        <f>IF(C34&gt;0, $C$10, 0)</f>
        <v/>
      </c>
      <c r="F34" s="38">
        <f>D34+E34</f>
        <v/>
      </c>
      <c r="G34" s="38">
        <f>IF(C34&gt;0, C34*'Loan Details'!$C$10/1200, 0)</f>
        <v/>
      </c>
      <c r="H34" s="38">
        <f>IF(C34&gt;0, C34-F34+G34, 0)</f>
        <v/>
      </c>
    </row>
    <row r="35">
      <c r="A35" s="22" t="n">
        <v>7</v>
      </c>
      <c r="B35" s="35">
        <f>EDATE('Loan Details'!$C$12, A35-1)</f>
        <v/>
      </c>
      <c r="C35" s="36">
        <f>H34</f>
        <v/>
      </c>
      <c r="D35" s="36">
        <f>'Loan Details'!$C$30</f>
        <v/>
      </c>
      <c r="E35" s="36">
        <f>IF(C35&gt;0, $C$10, 0)</f>
        <v/>
      </c>
      <c r="F35" s="36">
        <f>D35+E35</f>
        <v/>
      </c>
      <c r="G35" s="36">
        <f>IF(C35&gt;0, C35*'Loan Details'!$C$10/1200, 0)</f>
        <v/>
      </c>
      <c r="H35" s="36">
        <f>IF(C35&gt;0, C35-F35+G35, 0)</f>
        <v/>
      </c>
    </row>
    <row r="36">
      <c r="A36" s="23" t="n">
        <v>8</v>
      </c>
      <c r="B36" s="37">
        <f>EDATE('Loan Details'!$C$12, A36-1)</f>
        <v/>
      </c>
      <c r="C36" s="38">
        <f>H35</f>
        <v/>
      </c>
      <c r="D36" s="38">
        <f>'Loan Details'!$C$30</f>
        <v/>
      </c>
      <c r="E36" s="38">
        <f>IF(C36&gt;0, $C$10, 0)</f>
        <v/>
      </c>
      <c r="F36" s="38">
        <f>D36+E36</f>
        <v/>
      </c>
      <c r="G36" s="38">
        <f>IF(C36&gt;0, C36*'Loan Details'!$C$10/1200, 0)</f>
        <v/>
      </c>
      <c r="H36" s="38">
        <f>IF(C36&gt;0, C36-F36+G36, 0)</f>
        <v/>
      </c>
    </row>
    <row r="37">
      <c r="A37" s="22" t="n">
        <v>9</v>
      </c>
      <c r="B37" s="35">
        <f>EDATE('Loan Details'!$C$12, A37-1)</f>
        <v/>
      </c>
      <c r="C37" s="36">
        <f>H36</f>
        <v/>
      </c>
      <c r="D37" s="36">
        <f>'Loan Details'!$C$30</f>
        <v/>
      </c>
      <c r="E37" s="36">
        <f>IF(C37&gt;0, $C$10, 0)</f>
        <v/>
      </c>
      <c r="F37" s="36">
        <f>D37+E37</f>
        <v/>
      </c>
      <c r="G37" s="36">
        <f>IF(C37&gt;0, C37*'Loan Details'!$C$10/1200, 0)</f>
        <v/>
      </c>
      <c r="H37" s="36">
        <f>IF(C37&gt;0, C37-F37+G37, 0)</f>
        <v/>
      </c>
    </row>
    <row r="38">
      <c r="A38" s="23" t="n">
        <v>10</v>
      </c>
      <c r="B38" s="37">
        <f>EDATE('Loan Details'!$C$12, A38-1)</f>
        <v/>
      </c>
      <c r="C38" s="38">
        <f>H37</f>
        <v/>
      </c>
      <c r="D38" s="38">
        <f>'Loan Details'!$C$30</f>
        <v/>
      </c>
      <c r="E38" s="38">
        <f>IF(C38&gt;0, $C$10, 0)</f>
        <v/>
      </c>
      <c r="F38" s="38">
        <f>D38+E38</f>
        <v/>
      </c>
      <c r="G38" s="38">
        <f>IF(C38&gt;0, C38*'Loan Details'!$C$10/1200, 0)</f>
        <v/>
      </c>
      <c r="H38" s="38">
        <f>IF(C38&gt;0, C38-F38+G38, 0)</f>
        <v/>
      </c>
    </row>
    <row r="39">
      <c r="A39" s="22" t="n">
        <v>11</v>
      </c>
      <c r="B39" s="35">
        <f>EDATE('Loan Details'!$C$12, A39-1)</f>
        <v/>
      </c>
      <c r="C39" s="36">
        <f>H38</f>
        <v/>
      </c>
      <c r="D39" s="36">
        <f>'Loan Details'!$C$30</f>
        <v/>
      </c>
      <c r="E39" s="36">
        <f>IF(C39&gt;0, $C$10, 0)</f>
        <v/>
      </c>
      <c r="F39" s="36">
        <f>D39+E39</f>
        <v/>
      </c>
      <c r="G39" s="36">
        <f>IF(C39&gt;0, C39*'Loan Details'!$C$10/1200, 0)</f>
        <v/>
      </c>
      <c r="H39" s="36">
        <f>IF(C39&gt;0, C39-F39+G39, 0)</f>
        <v/>
      </c>
    </row>
    <row r="40">
      <c r="A40" s="23" t="n">
        <v>12</v>
      </c>
      <c r="B40" s="37">
        <f>EDATE('Loan Details'!$C$12, A40-1)</f>
        <v/>
      </c>
      <c r="C40" s="38">
        <f>H39</f>
        <v/>
      </c>
      <c r="D40" s="38">
        <f>'Loan Details'!$C$30</f>
        <v/>
      </c>
      <c r="E40" s="38">
        <f>IF(C40&gt;0, $C$10, 0)</f>
        <v/>
      </c>
      <c r="F40" s="38">
        <f>D40+E40</f>
        <v/>
      </c>
      <c r="G40" s="38">
        <f>IF(C40&gt;0, C40*'Loan Details'!$C$10/1200, 0)</f>
        <v/>
      </c>
      <c r="H40" s="38">
        <f>IF(C40&gt;0, C40-F40+G40, 0)</f>
        <v/>
      </c>
    </row>
    <row r="41">
      <c r="A41" s="22" t="n">
        <v>13</v>
      </c>
      <c r="B41" s="35">
        <f>EDATE('Loan Details'!$C$12, A41-1)</f>
        <v/>
      </c>
      <c r="C41" s="36">
        <f>H40</f>
        <v/>
      </c>
      <c r="D41" s="36">
        <f>'Loan Details'!$C$30</f>
        <v/>
      </c>
      <c r="E41" s="36">
        <f>IF(C41&gt;0, $C$10, 0)</f>
        <v/>
      </c>
      <c r="F41" s="36">
        <f>D41+E41</f>
        <v/>
      </c>
      <c r="G41" s="36">
        <f>IF(C41&gt;0, C41*'Loan Details'!$C$10/1200, 0)</f>
        <v/>
      </c>
      <c r="H41" s="36">
        <f>IF(C41&gt;0, C41-F41+G41, 0)</f>
        <v/>
      </c>
    </row>
    <row r="42">
      <c r="A42" s="23" t="n">
        <v>14</v>
      </c>
      <c r="B42" s="37">
        <f>EDATE('Loan Details'!$C$12, A42-1)</f>
        <v/>
      </c>
      <c r="C42" s="38">
        <f>H41</f>
        <v/>
      </c>
      <c r="D42" s="38">
        <f>'Loan Details'!$C$30</f>
        <v/>
      </c>
      <c r="E42" s="38">
        <f>IF(C42&gt;0, $C$10, 0)</f>
        <v/>
      </c>
      <c r="F42" s="38">
        <f>D42+E42</f>
        <v/>
      </c>
      <c r="G42" s="38">
        <f>IF(C42&gt;0, C42*'Loan Details'!$C$10/1200, 0)</f>
        <v/>
      </c>
      <c r="H42" s="38">
        <f>IF(C42&gt;0, C42-F42+G42, 0)</f>
        <v/>
      </c>
    </row>
    <row r="43">
      <c r="A43" s="22" t="n">
        <v>15</v>
      </c>
      <c r="B43" s="35">
        <f>EDATE('Loan Details'!$C$12, A43-1)</f>
        <v/>
      </c>
      <c r="C43" s="36">
        <f>H42</f>
        <v/>
      </c>
      <c r="D43" s="36">
        <f>'Loan Details'!$C$30</f>
        <v/>
      </c>
      <c r="E43" s="36">
        <f>IF(C43&gt;0, $C$10, 0)</f>
        <v/>
      </c>
      <c r="F43" s="36">
        <f>D43+E43</f>
        <v/>
      </c>
      <c r="G43" s="36">
        <f>IF(C43&gt;0, C43*'Loan Details'!$C$10/1200, 0)</f>
        <v/>
      </c>
      <c r="H43" s="36">
        <f>IF(C43&gt;0, C43-F43+G43, 0)</f>
        <v/>
      </c>
    </row>
    <row r="44">
      <c r="A44" s="23" t="n">
        <v>16</v>
      </c>
      <c r="B44" s="37">
        <f>EDATE('Loan Details'!$C$12, A44-1)</f>
        <v/>
      </c>
      <c r="C44" s="38">
        <f>H43</f>
        <v/>
      </c>
      <c r="D44" s="38">
        <f>'Loan Details'!$C$30</f>
        <v/>
      </c>
      <c r="E44" s="38">
        <f>IF(C44&gt;0, $C$10, 0)</f>
        <v/>
      </c>
      <c r="F44" s="38">
        <f>D44+E44</f>
        <v/>
      </c>
      <c r="G44" s="38">
        <f>IF(C44&gt;0, C44*'Loan Details'!$C$10/1200, 0)</f>
        <v/>
      </c>
      <c r="H44" s="38">
        <f>IF(C44&gt;0, C44-F44+G44, 0)</f>
        <v/>
      </c>
    </row>
    <row r="45">
      <c r="A45" s="22" t="n">
        <v>17</v>
      </c>
      <c r="B45" s="35">
        <f>EDATE('Loan Details'!$C$12, A45-1)</f>
        <v/>
      </c>
      <c r="C45" s="36">
        <f>H44</f>
        <v/>
      </c>
      <c r="D45" s="36">
        <f>'Loan Details'!$C$30</f>
        <v/>
      </c>
      <c r="E45" s="36">
        <f>IF(C45&gt;0, $C$10, 0)</f>
        <v/>
      </c>
      <c r="F45" s="36">
        <f>D45+E45</f>
        <v/>
      </c>
      <c r="G45" s="36">
        <f>IF(C45&gt;0, C45*'Loan Details'!$C$10/1200, 0)</f>
        <v/>
      </c>
      <c r="H45" s="36">
        <f>IF(C45&gt;0, C45-F45+G45, 0)</f>
        <v/>
      </c>
    </row>
    <row r="46">
      <c r="A46" s="23" t="n">
        <v>18</v>
      </c>
      <c r="B46" s="37">
        <f>EDATE('Loan Details'!$C$12, A46-1)</f>
        <v/>
      </c>
      <c r="C46" s="38">
        <f>H45</f>
        <v/>
      </c>
      <c r="D46" s="38">
        <f>'Loan Details'!$C$30</f>
        <v/>
      </c>
      <c r="E46" s="38">
        <f>IF(C46&gt;0, $C$10, 0)</f>
        <v/>
      </c>
      <c r="F46" s="38">
        <f>D46+E46</f>
        <v/>
      </c>
      <c r="G46" s="38">
        <f>IF(C46&gt;0, C46*'Loan Details'!$C$10/1200, 0)</f>
        <v/>
      </c>
      <c r="H46" s="38">
        <f>IF(C46&gt;0, C46-F46+G46, 0)</f>
        <v/>
      </c>
    </row>
    <row r="47">
      <c r="A47" s="22" t="n">
        <v>19</v>
      </c>
      <c r="B47" s="35">
        <f>EDATE('Loan Details'!$C$12, A47-1)</f>
        <v/>
      </c>
      <c r="C47" s="36">
        <f>H46</f>
        <v/>
      </c>
      <c r="D47" s="36">
        <f>'Loan Details'!$C$30</f>
        <v/>
      </c>
      <c r="E47" s="36">
        <f>IF(C47&gt;0, $C$10, 0)</f>
        <v/>
      </c>
      <c r="F47" s="36">
        <f>D47+E47</f>
        <v/>
      </c>
      <c r="G47" s="36">
        <f>IF(C47&gt;0, C47*'Loan Details'!$C$10/1200, 0)</f>
        <v/>
      </c>
      <c r="H47" s="36">
        <f>IF(C47&gt;0, C47-F47+G47, 0)</f>
        <v/>
      </c>
    </row>
    <row r="48">
      <c r="A48" s="23" t="n">
        <v>20</v>
      </c>
      <c r="B48" s="37">
        <f>EDATE('Loan Details'!$C$12, A48-1)</f>
        <v/>
      </c>
      <c r="C48" s="38">
        <f>H47</f>
        <v/>
      </c>
      <c r="D48" s="38">
        <f>'Loan Details'!$C$30</f>
        <v/>
      </c>
      <c r="E48" s="38">
        <f>IF(C48&gt;0, $C$10, 0)</f>
        <v/>
      </c>
      <c r="F48" s="38">
        <f>D48+E48</f>
        <v/>
      </c>
      <c r="G48" s="38">
        <f>IF(C48&gt;0, C48*'Loan Details'!$C$10/1200, 0)</f>
        <v/>
      </c>
      <c r="H48" s="38">
        <f>IF(C48&gt;0, C48-F48+G48, 0)</f>
        <v/>
      </c>
    </row>
    <row r="49">
      <c r="A49" s="22" t="n">
        <v>21</v>
      </c>
      <c r="B49" s="35">
        <f>EDATE('Loan Details'!$C$12, A49-1)</f>
        <v/>
      </c>
      <c r="C49" s="36">
        <f>H48</f>
        <v/>
      </c>
      <c r="D49" s="36">
        <f>'Loan Details'!$C$30</f>
        <v/>
      </c>
      <c r="E49" s="36">
        <f>IF(C49&gt;0, $C$10, 0)</f>
        <v/>
      </c>
      <c r="F49" s="36">
        <f>D49+E49</f>
        <v/>
      </c>
      <c r="G49" s="36">
        <f>IF(C49&gt;0, C49*'Loan Details'!$C$10/1200, 0)</f>
        <v/>
      </c>
      <c r="H49" s="36">
        <f>IF(C49&gt;0, C49-F49+G49, 0)</f>
        <v/>
      </c>
    </row>
    <row r="50">
      <c r="A50" s="23" t="n">
        <v>22</v>
      </c>
      <c r="B50" s="37">
        <f>EDATE('Loan Details'!$C$12, A50-1)</f>
        <v/>
      </c>
      <c r="C50" s="38">
        <f>H49</f>
        <v/>
      </c>
      <c r="D50" s="38">
        <f>'Loan Details'!$C$30</f>
        <v/>
      </c>
      <c r="E50" s="38">
        <f>IF(C50&gt;0, $C$10, 0)</f>
        <v/>
      </c>
      <c r="F50" s="38">
        <f>D50+E50</f>
        <v/>
      </c>
      <c r="G50" s="38">
        <f>IF(C50&gt;0, C50*'Loan Details'!$C$10/1200, 0)</f>
        <v/>
      </c>
      <c r="H50" s="38">
        <f>IF(C50&gt;0, C50-F50+G50, 0)</f>
        <v/>
      </c>
    </row>
    <row r="51">
      <c r="A51" s="22" t="n">
        <v>23</v>
      </c>
      <c r="B51" s="35">
        <f>EDATE('Loan Details'!$C$12, A51-1)</f>
        <v/>
      </c>
      <c r="C51" s="36">
        <f>H50</f>
        <v/>
      </c>
      <c r="D51" s="36">
        <f>'Loan Details'!$C$30</f>
        <v/>
      </c>
      <c r="E51" s="36">
        <f>IF(C51&gt;0, $C$10, 0)</f>
        <v/>
      </c>
      <c r="F51" s="36">
        <f>D51+E51</f>
        <v/>
      </c>
      <c r="G51" s="36">
        <f>IF(C51&gt;0, C51*'Loan Details'!$C$10/1200, 0)</f>
        <v/>
      </c>
      <c r="H51" s="36">
        <f>IF(C51&gt;0, C51-F51+G51, 0)</f>
        <v/>
      </c>
    </row>
    <row r="52">
      <c r="A52" s="23" t="n">
        <v>24</v>
      </c>
      <c r="B52" s="37">
        <f>EDATE('Loan Details'!$C$12, A52-1)</f>
        <v/>
      </c>
      <c r="C52" s="38">
        <f>H51</f>
        <v/>
      </c>
      <c r="D52" s="38">
        <f>'Loan Details'!$C$30</f>
        <v/>
      </c>
      <c r="E52" s="38">
        <f>IF(C52&gt;0, $C$10, 0)</f>
        <v/>
      </c>
      <c r="F52" s="38">
        <f>D52+E52</f>
        <v/>
      </c>
      <c r="G52" s="38">
        <f>IF(C52&gt;0, C52*'Loan Details'!$C$10/1200, 0)</f>
        <v/>
      </c>
      <c r="H52" s="38">
        <f>IF(C52&gt;0, C52-F52+G52, 0)</f>
        <v/>
      </c>
    </row>
    <row r="53">
      <c r="A53" s="22" t="n">
        <v>25</v>
      </c>
      <c r="B53" s="35">
        <f>EDATE('Loan Details'!$C$12, A53-1)</f>
        <v/>
      </c>
      <c r="C53" s="36">
        <f>H52</f>
        <v/>
      </c>
      <c r="D53" s="36">
        <f>'Loan Details'!$C$30</f>
        <v/>
      </c>
      <c r="E53" s="36">
        <f>IF(C53&gt;0, $C$10, 0)</f>
        <v/>
      </c>
      <c r="F53" s="36">
        <f>D53+E53</f>
        <v/>
      </c>
      <c r="G53" s="36">
        <f>IF(C53&gt;0, C53*'Loan Details'!$C$10/1200, 0)</f>
        <v/>
      </c>
      <c r="H53" s="36">
        <f>IF(C53&gt;0, C53-F53+G53, 0)</f>
        <v/>
      </c>
    </row>
    <row r="54">
      <c r="A54" s="23" t="n">
        <v>26</v>
      </c>
      <c r="B54" s="37">
        <f>EDATE('Loan Details'!$C$12, A54-1)</f>
        <v/>
      </c>
      <c r="C54" s="38">
        <f>H53</f>
        <v/>
      </c>
      <c r="D54" s="38">
        <f>'Loan Details'!$C$30</f>
        <v/>
      </c>
      <c r="E54" s="38">
        <f>IF(C54&gt;0, $C$10, 0)</f>
        <v/>
      </c>
      <c r="F54" s="38">
        <f>D54+E54</f>
        <v/>
      </c>
      <c r="G54" s="38">
        <f>IF(C54&gt;0, C54*'Loan Details'!$C$10/1200, 0)</f>
        <v/>
      </c>
      <c r="H54" s="38">
        <f>IF(C54&gt;0, C54-F54+G54, 0)</f>
        <v/>
      </c>
    </row>
    <row r="55">
      <c r="A55" s="22" t="n">
        <v>27</v>
      </c>
      <c r="B55" s="35">
        <f>EDATE('Loan Details'!$C$12, A55-1)</f>
        <v/>
      </c>
      <c r="C55" s="36">
        <f>H54</f>
        <v/>
      </c>
      <c r="D55" s="36">
        <f>'Loan Details'!$C$30</f>
        <v/>
      </c>
      <c r="E55" s="36">
        <f>IF(C55&gt;0, $C$10, 0)</f>
        <v/>
      </c>
      <c r="F55" s="36">
        <f>D55+E55</f>
        <v/>
      </c>
      <c r="G55" s="36">
        <f>IF(C55&gt;0, C55*'Loan Details'!$C$10/1200, 0)</f>
        <v/>
      </c>
      <c r="H55" s="36">
        <f>IF(C55&gt;0, C55-F55+G55, 0)</f>
        <v/>
      </c>
    </row>
    <row r="56">
      <c r="A56" s="23" t="n">
        <v>28</v>
      </c>
      <c r="B56" s="37">
        <f>EDATE('Loan Details'!$C$12, A56-1)</f>
        <v/>
      </c>
      <c r="C56" s="38">
        <f>H55</f>
        <v/>
      </c>
      <c r="D56" s="38">
        <f>'Loan Details'!$C$30</f>
        <v/>
      </c>
      <c r="E56" s="38">
        <f>IF(C56&gt;0, $C$10, 0)</f>
        <v/>
      </c>
      <c r="F56" s="38">
        <f>D56+E56</f>
        <v/>
      </c>
      <c r="G56" s="38">
        <f>IF(C56&gt;0, C56*'Loan Details'!$C$10/1200, 0)</f>
        <v/>
      </c>
      <c r="H56" s="38">
        <f>IF(C56&gt;0, C56-F56+G56, 0)</f>
        <v/>
      </c>
    </row>
    <row r="57">
      <c r="A57" s="22" t="n">
        <v>29</v>
      </c>
      <c r="B57" s="35">
        <f>EDATE('Loan Details'!$C$12, A57-1)</f>
        <v/>
      </c>
      <c r="C57" s="36">
        <f>H56</f>
        <v/>
      </c>
      <c r="D57" s="36">
        <f>'Loan Details'!$C$30</f>
        <v/>
      </c>
      <c r="E57" s="36">
        <f>IF(C57&gt;0, $C$10, 0)</f>
        <v/>
      </c>
      <c r="F57" s="36">
        <f>D57+E57</f>
        <v/>
      </c>
      <c r="G57" s="36">
        <f>IF(C57&gt;0, C57*'Loan Details'!$C$10/1200, 0)</f>
        <v/>
      </c>
      <c r="H57" s="36">
        <f>IF(C57&gt;0, C57-F57+G57, 0)</f>
        <v/>
      </c>
    </row>
    <row r="58">
      <c r="A58" s="23" t="n">
        <v>30</v>
      </c>
      <c r="B58" s="37">
        <f>EDATE('Loan Details'!$C$12, A58-1)</f>
        <v/>
      </c>
      <c r="C58" s="38">
        <f>H57</f>
        <v/>
      </c>
      <c r="D58" s="38">
        <f>'Loan Details'!$C$30</f>
        <v/>
      </c>
      <c r="E58" s="38">
        <f>IF(C58&gt;0, $C$10, 0)</f>
        <v/>
      </c>
      <c r="F58" s="38">
        <f>D58+E58</f>
        <v/>
      </c>
      <c r="G58" s="38">
        <f>IF(C58&gt;0, C58*'Loan Details'!$C$10/1200, 0)</f>
        <v/>
      </c>
      <c r="H58" s="38">
        <f>IF(C58&gt;0, C58-F58+G58, 0)</f>
        <v/>
      </c>
    </row>
    <row r="59">
      <c r="A59" s="22" t="n">
        <v>31</v>
      </c>
      <c r="B59" s="35">
        <f>EDATE('Loan Details'!$C$12, A59-1)</f>
        <v/>
      </c>
      <c r="C59" s="36">
        <f>H58</f>
        <v/>
      </c>
      <c r="D59" s="36">
        <f>'Loan Details'!$C$30</f>
        <v/>
      </c>
      <c r="E59" s="36">
        <f>IF(C59&gt;0, $C$10, 0)</f>
        <v/>
      </c>
      <c r="F59" s="36">
        <f>D59+E59</f>
        <v/>
      </c>
      <c r="G59" s="36">
        <f>IF(C59&gt;0, C59*'Loan Details'!$C$10/1200, 0)</f>
        <v/>
      </c>
      <c r="H59" s="36">
        <f>IF(C59&gt;0, C59-F59+G59, 0)</f>
        <v/>
      </c>
    </row>
    <row r="60">
      <c r="A60" s="23" t="n">
        <v>32</v>
      </c>
      <c r="B60" s="37">
        <f>EDATE('Loan Details'!$C$12, A60-1)</f>
        <v/>
      </c>
      <c r="C60" s="38">
        <f>H59</f>
        <v/>
      </c>
      <c r="D60" s="38">
        <f>'Loan Details'!$C$30</f>
        <v/>
      </c>
      <c r="E60" s="38">
        <f>IF(C60&gt;0, $C$10, 0)</f>
        <v/>
      </c>
      <c r="F60" s="38">
        <f>D60+E60</f>
        <v/>
      </c>
      <c r="G60" s="38">
        <f>IF(C60&gt;0, C60*'Loan Details'!$C$10/1200, 0)</f>
        <v/>
      </c>
      <c r="H60" s="38">
        <f>IF(C60&gt;0, C60-F60+G60, 0)</f>
        <v/>
      </c>
    </row>
    <row r="61">
      <c r="A61" s="22" t="n">
        <v>33</v>
      </c>
      <c r="B61" s="35">
        <f>EDATE('Loan Details'!$C$12, A61-1)</f>
        <v/>
      </c>
      <c r="C61" s="36">
        <f>H60</f>
        <v/>
      </c>
      <c r="D61" s="36">
        <f>'Loan Details'!$C$30</f>
        <v/>
      </c>
      <c r="E61" s="36">
        <f>IF(C61&gt;0, $C$10, 0)</f>
        <v/>
      </c>
      <c r="F61" s="36">
        <f>D61+E61</f>
        <v/>
      </c>
      <c r="G61" s="36">
        <f>IF(C61&gt;0, C61*'Loan Details'!$C$10/1200, 0)</f>
        <v/>
      </c>
      <c r="H61" s="36">
        <f>IF(C61&gt;0, C61-F61+G61, 0)</f>
        <v/>
      </c>
    </row>
    <row r="62">
      <c r="A62" s="23" t="n">
        <v>34</v>
      </c>
      <c r="B62" s="37">
        <f>EDATE('Loan Details'!$C$12, A62-1)</f>
        <v/>
      </c>
      <c r="C62" s="38">
        <f>H61</f>
        <v/>
      </c>
      <c r="D62" s="38">
        <f>'Loan Details'!$C$30</f>
        <v/>
      </c>
      <c r="E62" s="38">
        <f>IF(C62&gt;0, $C$10, 0)</f>
        <v/>
      </c>
      <c r="F62" s="38">
        <f>D62+E62</f>
        <v/>
      </c>
      <c r="G62" s="38">
        <f>IF(C62&gt;0, C62*'Loan Details'!$C$10/1200, 0)</f>
        <v/>
      </c>
      <c r="H62" s="38">
        <f>IF(C62&gt;0, C62-F62+G62, 0)</f>
        <v/>
      </c>
    </row>
    <row r="63">
      <c r="A63" s="22" t="n">
        <v>35</v>
      </c>
      <c r="B63" s="35">
        <f>EDATE('Loan Details'!$C$12, A63-1)</f>
        <v/>
      </c>
      <c r="C63" s="36">
        <f>H62</f>
        <v/>
      </c>
      <c r="D63" s="36">
        <f>'Loan Details'!$C$30</f>
        <v/>
      </c>
      <c r="E63" s="36">
        <f>IF(C63&gt;0, $C$10, 0)</f>
        <v/>
      </c>
      <c r="F63" s="36">
        <f>D63+E63</f>
        <v/>
      </c>
      <c r="G63" s="36">
        <f>IF(C63&gt;0, C63*'Loan Details'!$C$10/1200, 0)</f>
        <v/>
      </c>
      <c r="H63" s="36">
        <f>IF(C63&gt;0, C63-F63+G63, 0)</f>
        <v/>
      </c>
    </row>
    <row r="64">
      <c r="A64" s="23" t="n">
        <v>36</v>
      </c>
      <c r="B64" s="37">
        <f>EDATE('Loan Details'!$C$12, A64-1)</f>
        <v/>
      </c>
      <c r="C64" s="38">
        <f>H63</f>
        <v/>
      </c>
      <c r="D64" s="38">
        <f>'Loan Details'!$C$30</f>
        <v/>
      </c>
      <c r="E64" s="38">
        <f>IF(C64&gt;0, $C$10, 0)</f>
        <v/>
      </c>
      <c r="F64" s="38">
        <f>D64+E64</f>
        <v/>
      </c>
      <c r="G64" s="38">
        <f>IF(C64&gt;0, C64*'Loan Details'!$C$10/1200, 0)</f>
        <v/>
      </c>
      <c r="H64" s="38">
        <f>IF(C64&gt;0, C64-F64+G64, 0)</f>
        <v/>
      </c>
    </row>
    <row r="65">
      <c r="A65" s="22" t="n">
        <v>37</v>
      </c>
      <c r="B65" s="35">
        <f>EDATE('Loan Details'!$C$12, A65-1)</f>
        <v/>
      </c>
      <c r="C65" s="36">
        <f>H64</f>
        <v/>
      </c>
      <c r="D65" s="36">
        <f>'Loan Details'!$C$30</f>
        <v/>
      </c>
      <c r="E65" s="36">
        <f>IF(C65&gt;0, $C$10, 0)</f>
        <v/>
      </c>
      <c r="F65" s="36">
        <f>D65+E65</f>
        <v/>
      </c>
      <c r="G65" s="36">
        <f>IF(C65&gt;0, C65*'Loan Details'!$C$10/1200, 0)</f>
        <v/>
      </c>
      <c r="H65" s="36">
        <f>IF(C65&gt;0, C65-F65+G65, 0)</f>
        <v/>
      </c>
    </row>
    <row r="66">
      <c r="A66" s="23" t="n">
        <v>38</v>
      </c>
      <c r="B66" s="37">
        <f>EDATE('Loan Details'!$C$12, A66-1)</f>
        <v/>
      </c>
      <c r="C66" s="38">
        <f>H65</f>
        <v/>
      </c>
      <c r="D66" s="38">
        <f>'Loan Details'!$C$30</f>
        <v/>
      </c>
      <c r="E66" s="38">
        <f>IF(C66&gt;0, $C$10, 0)</f>
        <v/>
      </c>
      <c r="F66" s="38">
        <f>D66+E66</f>
        <v/>
      </c>
      <c r="G66" s="38">
        <f>IF(C66&gt;0, C66*'Loan Details'!$C$10/1200, 0)</f>
        <v/>
      </c>
      <c r="H66" s="38">
        <f>IF(C66&gt;0, C66-F66+G66, 0)</f>
        <v/>
      </c>
    </row>
    <row r="67">
      <c r="A67" s="22" t="n">
        <v>39</v>
      </c>
      <c r="B67" s="35">
        <f>EDATE('Loan Details'!$C$12, A67-1)</f>
        <v/>
      </c>
      <c r="C67" s="36">
        <f>H66</f>
        <v/>
      </c>
      <c r="D67" s="36">
        <f>'Loan Details'!$C$30</f>
        <v/>
      </c>
      <c r="E67" s="36">
        <f>IF(C67&gt;0, $C$10, 0)</f>
        <v/>
      </c>
      <c r="F67" s="36">
        <f>D67+E67</f>
        <v/>
      </c>
      <c r="G67" s="36">
        <f>IF(C67&gt;0, C67*'Loan Details'!$C$10/1200, 0)</f>
        <v/>
      </c>
      <c r="H67" s="36">
        <f>IF(C67&gt;0, C67-F67+G67, 0)</f>
        <v/>
      </c>
    </row>
    <row r="68">
      <c r="A68" s="23" t="n">
        <v>40</v>
      </c>
      <c r="B68" s="37">
        <f>EDATE('Loan Details'!$C$12, A68-1)</f>
        <v/>
      </c>
      <c r="C68" s="38">
        <f>H67</f>
        <v/>
      </c>
      <c r="D68" s="38">
        <f>'Loan Details'!$C$30</f>
        <v/>
      </c>
      <c r="E68" s="38">
        <f>IF(C68&gt;0, $C$10, 0)</f>
        <v/>
      </c>
      <c r="F68" s="38">
        <f>D68+E68</f>
        <v/>
      </c>
      <c r="G68" s="38">
        <f>IF(C68&gt;0, C68*'Loan Details'!$C$10/1200, 0)</f>
        <v/>
      </c>
      <c r="H68" s="38">
        <f>IF(C68&gt;0, C68-F68+G68, 0)</f>
        <v/>
      </c>
    </row>
    <row r="69">
      <c r="A69" s="22" t="n">
        <v>41</v>
      </c>
      <c r="B69" s="35">
        <f>EDATE('Loan Details'!$C$12, A69-1)</f>
        <v/>
      </c>
      <c r="C69" s="36">
        <f>H68</f>
        <v/>
      </c>
      <c r="D69" s="36">
        <f>'Loan Details'!$C$30</f>
        <v/>
      </c>
      <c r="E69" s="36">
        <f>IF(C69&gt;0, $C$10, 0)</f>
        <v/>
      </c>
      <c r="F69" s="36">
        <f>D69+E69</f>
        <v/>
      </c>
      <c r="G69" s="36">
        <f>IF(C69&gt;0, C69*'Loan Details'!$C$10/1200, 0)</f>
        <v/>
      </c>
      <c r="H69" s="36">
        <f>IF(C69&gt;0, C69-F69+G69, 0)</f>
        <v/>
      </c>
    </row>
    <row r="70">
      <c r="A70" s="23" t="n">
        <v>42</v>
      </c>
      <c r="B70" s="37">
        <f>EDATE('Loan Details'!$C$12, A70-1)</f>
        <v/>
      </c>
      <c r="C70" s="38">
        <f>H69</f>
        <v/>
      </c>
      <c r="D70" s="38">
        <f>'Loan Details'!$C$30</f>
        <v/>
      </c>
      <c r="E70" s="38">
        <f>IF(C70&gt;0, $C$10, 0)</f>
        <v/>
      </c>
      <c r="F70" s="38">
        <f>D70+E70</f>
        <v/>
      </c>
      <c r="G70" s="38">
        <f>IF(C70&gt;0, C70*'Loan Details'!$C$10/1200, 0)</f>
        <v/>
      </c>
      <c r="H70" s="38">
        <f>IF(C70&gt;0, C70-F70+G70, 0)</f>
        <v/>
      </c>
    </row>
    <row r="71">
      <c r="A71" s="22" t="n">
        <v>43</v>
      </c>
      <c r="B71" s="35">
        <f>EDATE('Loan Details'!$C$12, A71-1)</f>
        <v/>
      </c>
      <c r="C71" s="36">
        <f>H70</f>
        <v/>
      </c>
      <c r="D71" s="36">
        <f>'Loan Details'!$C$30</f>
        <v/>
      </c>
      <c r="E71" s="36">
        <f>IF(C71&gt;0, $C$10, 0)</f>
        <v/>
      </c>
      <c r="F71" s="36">
        <f>D71+E71</f>
        <v/>
      </c>
      <c r="G71" s="36">
        <f>IF(C71&gt;0, C71*'Loan Details'!$C$10/1200, 0)</f>
        <v/>
      </c>
      <c r="H71" s="36">
        <f>IF(C71&gt;0, C71-F71+G71, 0)</f>
        <v/>
      </c>
    </row>
    <row r="72">
      <c r="A72" s="23" t="n">
        <v>44</v>
      </c>
      <c r="B72" s="37">
        <f>EDATE('Loan Details'!$C$12, A72-1)</f>
        <v/>
      </c>
      <c r="C72" s="38">
        <f>H71</f>
        <v/>
      </c>
      <c r="D72" s="38">
        <f>'Loan Details'!$C$30</f>
        <v/>
      </c>
      <c r="E72" s="38">
        <f>IF(C72&gt;0, $C$10, 0)</f>
        <v/>
      </c>
      <c r="F72" s="38">
        <f>D72+E72</f>
        <v/>
      </c>
      <c r="G72" s="38">
        <f>IF(C72&gt;0, C72*'Loan Details'!$C$10/1200, 0)</f>
        <v/>
      </c>
      <c r="H72" s="38">
        <f>IF(C72&gt;0, C72-F72+G72, 0)</f>
        <v/>
      </c>
    </row>
    <row r="73">
      <c r="A73" s="22" t="n">
        <v>45</v>
      </c>
      <c r="B73" s="35">
        <f>EDATE('Loan Details'!$C$12, A73-1)</f>
        <v/>
      </c>
      <c r="C73" s="36">
        <f>H72</f>
        <v/>
      </c>
      <c r="D73" s="36">
        <f>'Loan Details'!$C$30</f>
        <v/>
      </c>
      <c r="E73" s="36">
        <f>IF(C73&gt;0, $C$10, 0)</f>
        <v/>
      </c>
      <c r="F73" s="36">
        <f>D73+E73</f>
        <v/>
      </c>
      <c r="G73" s="36">
        <f>IF(C73&gt;0, C73*'Loan Details'!$C$10/1200, 0)</f>
        <v/>
      </c>
      <c r="H73" s="36">
        <f>IF(C73&gt;0, C73-F73+G73, 0)</f>
        <v/>
      </c>
    </row>
    <row r="74">
      <c r="A74" s="23" t="n">
        <v>46</v>
      </c>
      <c r="B74" s="37">
        <f>EDATE('Loan Details'!$C$12, A74-1)</f>
        <v/>
      </c>
      <c r="C74" s="38">
        <f>H73</f>
        <v/>
      </c>
      <c r="D74" s="38">
        <f>'Loan Details'!$C$30</f>
        <v/>
      </c>
      <c r="E74" s="38">
        <f>IF(C74&gt;0, $C$10, 0)</f>
        <v/>
      </c>
      <c r="F74" s="38">
        <f>D74+E74</f>
        <v/>
      </c>
      <c r="G74" s="38">
        <f>IF(C74&gt;0, C74*'Loan Details'!$C$10/1200, 0)</f>
        <v/>
      </c>
      <c r="H74" s="38">
        <f>IF(C74&gt;0, C74-F74+G74, 0)</f>
        <v/>
      </c>
    </row>
    <row r="75">
      <c r="A75" s="22" t="n">
        <v>47</v>
      </c>
      <c r="B75" s="35">
        <f>EDATE('Loan Details'!$C$12, A75-1)</f>
        <v/>
      </c>
      <c r="C75" s="36">
        <f>H74</f>
        <v/>
      </c>
      <c r="D75" s="36">
        <f>'Loan Details'!$C$30</f>
        <v/>
      </c>
      <c r="E75" s="36">
        <f>IF(C75&gt;0, $C$10, 0)</f>
        <v/>
      </c>
      <c r="F75" s="36">
        <f>D75+E75</f>
        <v/>
      </c>
      <c r="G75" s="36">
        <f>IF(C75&gt;0, C75*'Loan Details'!$C$10/1200, 0)</f>
        <v/>
      </c>
      <c r="H75" s="36">
        <f>IF(C75&gt;0, C75-F75+G75, 0)</f>
        <v/>
      </c>
    </row>
    <row r="76">
      <c r="A76" s="23" t="n">
        <v>48</v>
      </c>
      <c r="B76" s="37">
        <f>EDATE('Loan Details'!$C$12, A76-1)</f>
        <v/>
      </c>
      <c r="C76" s="38">
        <f>H75</f>
        <v/>
      </c>
      <c r="D76" s="38">
        <f>'Loan Details'!$C$30</f>
        <v/>
      </c>
      <c r="E76" s="38">
        <f>IF(C76&gt;0, $C$10, 0)</f>
        <v/>
      </c>
      <c r="F76" s="38">
        <f>D76+E76</f>
        <v/>
      </c>
      <c r="G76" s="38">
        <f>IF(C76&gt;0, C76*'Loan Details'!$C$10/1200, 0)</f>
        <v/>
      </c>
      <c r="H76" s="38">
        <f>IF(C76&gt;0, C76-F76+G76, 0)</f>
        <v/>
      </c>
    </row>
    <row r="77">
      <c r="A77" s="22" t="n">
        <v>49</v>
      </c>
      <c r="B77" s="35">
        <f>EDATE('Loan Details'!$C$12, A77-1)</f>
        <v/>
      </c>
      <c r="C77" s="36">
        <f>H76</f>
        <v/>
      </c>
      <c r="D77" s="36">
        <f>'Loan Details'!$C$30</f>
        <v/>
      </c>
      <c r="E77" s="36">
        <f>IF(C77&gt;0, $C$10, 0)</f>
        <v/>
      </c>
      <c r="F77" s="36">
        <f>D77+E77</f>
        <v/>
      </c>
      <c r="G77" s="36">
        <f>IF(C77&gt;0, C77*'Loan Details'!$C$10/1200, 0)</f>
        <v/>
      </c>
      <c r="H77" s="36">
        <f>IF(C77&gt;0, C77-F77+G77, 0)</f>
        <v/>
      </c>
    </row>
    <row r="78">
      <c r="A78" s="23" t="n">
        <v>50</v>
      </c>
      <c r="B78" s="37">
        <f>EDATE('Loan Details'!$C$12, A78-1)</f>
        <v/>
      </c>
      <c r="C78" s="38">
        <f>H77</f>
        <v/>
      </c>
      <c r="D78" s="38">
        <f>'Loan Details'!$C$30</f>
        <v/>
      </c>
      <c r="E78" s="38">
        <f>IF(C78&gt;0, $C$10, 0)</f>
        <v/>
      </c>
      <c r="F78" s="38">
        <f>D78+E78</f>
        <v/>
      </c>
      <c r="G78" s="38">
        <f>IF(C78&gt;0, C78*'Loan Details'!$C$10/1200, 0)</f>
        <v/>
      </c>
      <c r="H78" s="38">
        <f>IF(C78&gt;0, C78-F78+G78, 0)</f>
        <v/>
      </c>
    </row>
    <row r="79">
      <c r="A79" s="22" t="n">
        <v>51</v>
      </c>
      <c r="B79" s="35">
        <f>EDATE('Loan Details'!$C$12, A79-1)</f>
        <v/>
      </c>
      <c r="C79" s="36">
        <f>H78</f>
        <v/>
      </c>
      <c r="D79" s="36">
        <f>'Loan Details'!$C$30</f>
        <v/>
      </c>
      <c r="E79" s="36">
        <f>IF(C79&gt;0, $C$10, 0)</f>
        <v/>
      </c>
      <c r="F79" s="36">
        <f>D79+E79</f>
        <v/>
      </c>
      <c r="G79" s="36">
        <f>IF(C79&gt;0, C79*'Loan Details'!$C$10/1200, 0)</f>
        <v/>
      </c>
      <c r="H79" s="36">
        <f>IF(C79&gt;0, C79-F79+G79, 0)</f>
        <v/>
      </c>
    </row>
    <row r="80">
      <c r="A80" s="23" t="n">
        <v>52</v>
      </c>
      <c r="B80" s="37">
        <f>EDATE('Loan Details'!$C$12, A80-1)</f>
        <v/>
      </c>
      <c r="C80" s="38">
        <f>H79</f>
        <v/>
      </c>
      <c r="D80" s="38">
        <f>'Loan Details'!$C$30</f>
        <v/>
      </c>
      <c r="E80" s="38">
        <f>IF(C80&gt;0, $C$10, 0)</f>
        <v/>
      </c>
      <c r="F80" s="38">
        <f>D80+E80</f>
        <v/>
      </c>
      <c r="G80" s="38">
        <f>IF(C80&gt;0, C80*'Loan Details'!$C$10/1200, 0)</f>
        <v/>
      </c>
      <c r="H80" s="38">
        <f>IF(C80&gt;0, C80-F80+G80, 0)</f>
        <v/>
      </c>
    </row>
    <row r="81">
      <c r="A81" s="22" t="n">
        <v>53</v>
      </c>
      <c r="B81" s="35">
        <f>EDATE('Loan Details'!$C$12, A81-1)</f>
        <v/>
      </c>
      <c r="C81" s="36">
        <f>H80</f>
        <v/>
      </c>
      <c r="D81" s="36">
        <f>'Loan Details'!$C$30</f>
        <v/>
      </c>
      <c r="E81" s="36">
        <f>IF(C81&gt;0, $C$10, 0)</f>
        <v/>
      </c>
      <c r="F81" s="36">
        <f>D81+E81</f>
        <v/>
      </c>
      <c r="G81" s="36">
        <f>IF(C81&gt;0, C81*'Loan Details'!$C$10/1200, 0)</f>
        <v/>
      </c>
      <c r="H81" s="36">
        <f>IF(C81&gt;0, C81-F81+G81, 0)</f>
        <v/>
      </c>
    </row>
    <row r="82">
      <c r="A82" s="23" t="n">
        <v>54</v>
      </c>
      <c r="B82" s="37">
        <f>EDATE('Loan Details'!$C$12, A82-1)</f>
        <v/>
      </c>
      <c r="C82" s="38">
        <f>H81</f>
        <v/>
      </c>
      <c r="D82" s="38">
        <f>'Loan Details'!$C$30</f>
        <v/>
      </c>
      <c r="E82" s="38">
        <f>IF(C82&gt;0, $C$10, 0)</f>
        <v/>
      </c>
      <c r="F82" s="38">
        <f>D82+E82</f>
        <v/>
      </c>
      <c r="G82" s="38">
        <f>IF(C82&gt;0, C82*'Loan Details'!$C$10/1200, 0)</f>
        <v/>
      </c>
      <c r="H82" s="38">
        <f>IF(C82&gt;0, C82-F82+G82, 0)</f>
        <v/>
      </c>
    </row>
    <row r="83">
      <c r="A83" s="22" t="n">
        <v>55</v>
      </c>
      <c r="B83" s="35">
        <f>EDATE('Loan Details'!$C$12, A83-1)</f>
        <v/>
      </c>
      <c r="C83" s="36">
        <f>H82</f>
        <v/>
      </c>
      <c r="D83" s="36">
        <f>'Loan Details'!$C$30</f>
        <v/>
      </c>
      <c r="E83" s="36">
        <f>IF(C83&gt;0, $C$10, 0)</f>
        <v/>
      </c>
      <c r="F83" s="36">
        <f>D83+E83</f>
        <v/>
      </c>
      <c r="G83" s="36">
        <f>IF(C83&gt;0, C83*'Loan Details'!$C$10/1200, 0)</f>
        <v/>
      </c>
      <c r="H83" s="36">
        <f>IF(C83&gt;0, C83-F83+G83, 0)</f>
        <v/>
      </c>
    </row>
    <row r="84">
      <c r="A84" s="23" t="n">
        <v>56</v>
      </c>
      <c r="B84" s="37">
        <f>EDATE('Loan Details'!$C$12, A84-1)</f>
        <v/>
      </c>
      <c r="C84" s="38">
        <f>H83</f>
        <v/>
      </c>
      <c r="D84" s="38">
        <f>'Loan Details'!$C$30</f>
        <v/>
      </c>
      <c r="E84" s="38">
        <f>IF(C84&gt;0, $C$10, 0)</f>
        <v/>
      </c>
      <c r="F84" s="38">
        <f>D84+E84</f>
        <v/>
      </c>
      <c r="G84" s="38">
        <f>IF(C84&gt;0, C84*'Loan Details'!$C$10/1200, 0)</f>
        <v/>
      </c>
      <c r="H84" s="38">
        <f>IF(C84&gt;0, C84-F84+G84, 0)</f>
        <v/>
      </c>
    </row>
    <row r="85">
      <c r="A85" s="22" t="n">
        <v>57</v>
      </c>
      <c r="B85" s="35">
        <f>EDATE('Loan Details'!$C$12, A85-1)</f>
        <v/>
      </c>
      <c r="C85" s="36">
        <f>H84</f>
        <v/>
      </c>
      <c r="D85" s="36">
        <f>'Loan Details'!$C$30</f>
        <v/>
      </c>
      <c r="E85" s="36">
        <f>IF(C85&gt;0, $C$10, 0)</f>
        <v/>
      </c>
      <c r="F85" s="36">
        <f>D85+E85</f>
        <v/>
      </c>
      <c r="G85" s="36">
        <f>IF(C85&gt;0, C85*'Loan Details'!$C$10/1200, 0)</f>
        <v/>
      </c>
      <c r="H85" s="36">
        <f>IF(C85&gt;0, C85-F85+G85, 0)</f>
        <v/>
      </c>
    </row>
    <row r="86">
      <c r="A86" s="23" t="n">
        <v>58</v>
      </c>
      <c r="B86" s="37">
        <f>EDATE('Loan Details'!$C$12, A86-1)</f>
        <v/>
      </c>
      <c r="C86" s="38">
        <f>H85</f>
        <v/>
      </c>
      <c r="D86" s="38">
        <f>'Loan Details'!$C$30</f>
        <v/>
      </c>
      <c r="E86" s="38">
        <f>IF(C86&gt;0, $C$10, 0)</f>
        <v/>
      </c>
      <c r="F86" s="38">
        <f>D86+E86</f>
        <v/>
      </c>
      <c r="G86" s="38">
        <f>IF(C86&gt;0, C86*'Loan Details'!$C$10/1200, 0)</f>
        <v/>
      </c>
      <c r="H86" s="38">
        <f>IF(C86&gt;0, C86-F86+G86, 0)</f>
        <v/>
      </c>
    </row>
    <row r="87">
      <c r="A87" s="22" t="n">
        <v>59</v>
      </c>
      <c r="B87" s="35">
        <f>EDATE('Loan Details'!$C$12, A87-1)</f>
        <v/>
      </c>
      <c r="C87" s="36">
        <f>H86</f>
        <v/>
      </c>
      <c r="D87" s="36">
        <f>'Loan Details'!$C$30</f>
        <v/>
      </c>
      <c r="E87" s="36">
        <f>IF(C87&gt;0, $C$10, 0)</f>
        <v/>
      </c>
      <c r="F87" s="36">
        <f>D87+E87</f>
        <v/>
      </c>
      <c r="G87" s="36">
        <f>IF(C87&gt;0, C87*'Loan Details'!$C$10/1200, 0)</f>
        <v/>
      </c>
      <c r="H87" s="36">
        <f>IF(C87&gt;0, C87-F87+G87, 0)</f>
        <v/>
      </c>
    </row>
    <row r="88">
      <c r="A88" s="23" t="n">
        <v>60</v>
      </c>
      <c r="B88" s="37">
        <f>EDATE('Loan Details'!$C$12, A88-1)</f>
        <v/>
      </c>
      <c r="C88" s="38">
        <f>H87</f>
        <v/>
      </c>
      <c r="D88" s="38">
        <f>'Loan Details'!$C$30</f>
        <v/>
      </c>
      <c r="E88" s="38">
        <f>IF(C88&gt;0, $C$10, 0)</f>
        <v/>
      </c>
      <c r="F88" s="38">
        <f>D88+E88</f>
        <v/>
      </c>
      <c r="G88" s="38">
        <f>IF(C88&gt;0, C88*'Loan Details'!$C$10/1200, 0)</f>
        <v/>
      </c>
      <c r="H88" s="38">
        <f>IF(C88&gt;0, C88-F88+G88, 0)</f>
        <v/>
      </c>
    </row>
    <row r="91">
      <c r="A91" s="4" t="inlineStr">
        <is>
          <t>PREPAYMENT SUMMARY</t>
        </is>
      </c>
    </row>
    <row r="93">
      <c r="A93" s="5" t="inlineStr">
        <is>
          <t>Months to Payoff (with extra payments):</t>
        </is>
      </c>
      <c r="D93" s="5">
        <f>C21*12</f>
        <v/>
      </c>
    </row>
    <row r="94">
      <c r="A94" s="5" t="inlineStr">
        <is>
          <t>Years to Payoff (with extra payments):</t>
        </is>
      </c>
      <c r="D94" s="39">
        <f>C21</f>
        <v/>
      </c>
    </row>
    <row r="95">
      <c r="A95" s="5" t="inlineStr">
        <is>
          <t>Time Saved (Years):</t>
        </is>
      </c>
      <c r="D95" s="40">
        <f>'Loan Details'!C11 - C21</f>
        <v/>
      </c>
    </row>
    <row r="96">
      <c r="A96" s="5" t="inlineStr">
        <is>
          <t>Total Interest Paid (with extra payments):</t>
        </is>
      </c>
      <c r="D96" s="18">
        <f>E21</f>
        <v/>
      </c>
    </row>
    <row r="97">
      <c r="A97" s="5" t="inlineStr">
        <is>
          <t>Interest Saved vs Standard Loan:</t>
        </is>
      </c>
      <c r="D97" s="28">
        <f>F21</f>
        <v/>
      </c>
    </row>
    <row r="101">
      <c r="A101" s="4" t="inlineStr">
        <is>
          <t>PREPAYMENT INSIGHTS</t>
        </is>
      </c>
    </row>
    <row r="103">
      <c r="A103">
        <f>"With your extra payment strategy, you could pay off the loan in " &amp; TEXT(C21, "0.0") &amp; " years instead of " &amp; 'Loan Details'!C11 &amp; " years."</f>
        <v/>
      </c>
    </row>
    <row r="104">
      <c r="A104">
        <f>"You would save $" &amp; TEXT(F21, "#,##0") &amp; " in total interest."</f>
        <v/>
      </c>
    </row>
    <row r="105">
      <c r="A105">
        <f>"Recommended: Balance extra payments with your emergency fund and other financial goals."</f>
        <v/>
      </c>
    </row>
  </sheetData>
  <mergeCells count="9">
    <mergeCell ref="A2:F2"/>
    <mergeCell ref="A25:H25"/>
    <mergeCell ref="A1:F1"/>
    <mergeCell ref="A101:F101"/>
    <mergeCell ref="A8:F8"/>
    <mergeCell ref="A14:H14"/>
    <mergeCell ref="A5:H5"/>
    <mergeCell ref="A3:F3"/>
    <mergeCell ref="A91:F91"/>
  </mergeCells>
  <dataValidations count="1">
    <dataValidation sqref="C12" showDropDown="0" showInputMessage="0" showErrorMessage="0" allowBlank="1" type="list">
      <formula1>"Every Month,Annually,Quarterly"</formula1>
    </dataValidation>
  </dataValidations>
  <hyperlinks>
    <hyperlink xmlns:r="http://schemas.openxmlformats.org/officeDocument/2006/relationships" ref="A1" r:id="rId1"/>
  </hyperlinks>
  <pageMargins left="0.75" right="0.75" top="1" bottom="1" header="0.5" footer="0.5"/>
  <drawing xmlns:r="http://schemas.openxmlformats.org/officeDocument/2006/relationships" r:id="rId2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2026-06-26T18:07:04Z</dcterms:created>
  <dcterms:modified xmlns:dcterms="http://purl.org/dc/terms/" xmlns:xsi="http://www.w3.org/2001/XMLSchema-instance" xsi:type="dcterms:W3CDTF">2026-06-26T18:07:04Z</dcterms:modified>
</cp:coreProperties>
</file>