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&amp; Debt Analysis" sheetId="1" state="visible" r:id="rId1"/>
    <sheet xmlns:r="http://schemas.openxmlformats.org/officeDocument/2006/relationships" name="Affordability Assessment" sheetId="2" state="visible" r:id="rId2"/>
    <sheet xmlns:r="http://schemas.openxmlformats.org/officeDocument/2006/relationships" name="Affordability 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0.0%"/>
  </numFmts>
  <fonts count="10">
    <font>
      <name val="Calibri"/>
      <family val="2"/>
      <color theme="1"/>
      <sz val="11"/>
      <scheme val="minor"/>
    </font>
    <font>
      <name val="Segoe UI"/>
      <b val="1"/>
      <color rgb="001E40AF"/>
      <sz val="11"/>
      <u val="single"/>
    </font>
    <font>
      <name val="Segoe UI"/>
      <b val="1"/>
      <color rgb="001E40AF"/>
      <sz val="16"/>
    </font>
    <font>
      <name val="Segoe UI"/>
      <i val="1"/>
      <color rgb="0010B981"/>
      <sz val="10"/>
    </font>
    <font>
      <name val="Segoe UI"/>
      <b val="1"/>
      <color rgb="00FFFFFF"/>
      <sz val="12"/>
    </font>
    <font>
      <name val="Segoe UI"/>
      <b val="1"/>
      <color rgb="00374151"/>
      <sz val="11"/>
    </font>
    <font>
      <name val="Segoe UI"/>
      <color rgb="00374151"/>
      <sz val="11"/>
    </font>
    <font>
      <name val="Segoe UI"/>
      <b val="1"/>
      <color rgb="00FFFFFF"/>
      <sz val="11"/>
    </font>
    <font>
      <name val="Segoe UI"/>
      <i val="1"/>
      <color rgb="00374151"/>
      <sz val="10"/>
    </font>
    <font>
      <name val="Segoe UI"/>
      <b val="1"/>
      <color rgb="00374151"/>
      <sz val="14"/>
    </font>
  </fonts>
  <fills count="6">
    <fill>
      <patternFill/>
    </fill>
    <fill>
      <patternFill patternType="gray125"/>
    </fill>
    <fill>
      <patternFill patternType="solid">
        <fgColor rgb="001E40AF"/>
        <bgColor rgb="001E40AF"/>
      </patternFill>
    </fill>
    <fill>
      <patternFill patternType="solid">
        <fgColor rgb="00D1FAE5"/>
        <bgColor rgb="00D1FAE5"/>
      </patternFill>
    </fill>
    <fill>
      <patternFill patternType="solid">
        <fgColor rgb="00F3F4F6"/>
        <bgColor rgb="00F3F4F6"/>
      </patternFill>
    </fill>
    <fill>
      <patternFill patternType="solid">
        <fgColor rgb="00FEE2E2"/>
        <bgColor rgb="00FEE2E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2" borderId="0" pivotButton="0" quotePrefix="0" xfId="0"/>
    <xf numFmtId="0" fontId="5" fillId="0" borderId="0" pivotButton="0" quotePrefix="0" xfId="0"/>
    <xf numFmtId="164" fontId="6" fillId="0" borderId="1" pivotButton="0" quotePrefix="0" xfId="0"/>
    <xf numFmtId="164" fontId="5" fillId="3" borderId="1" pivotButton="0" quotePrefix="0" xfId="0"/>
    <xf numFmtId="0" fontId="5" fillId="4" borderId="1" applyAlignment="1" pivotButton="0" quotePrefix="0" xfId="0">
      <alignment horizontal="center" vertical="center"/>
    </xf>
    <xf numFmtId="0" fontId="6" fillId="4" borderId="1" pivotButton="0" quotePrefix="0" xfId="0"/>
    <xf numFmtId="164" fontId="0" fillId="4" borderId="1" applyAlignment="1" pivotButton="0" quotePrefix="0" xfId="0">
      <alignment horizontal="right" vertical="center"/>
    </xf>
    <xf numFmtId="165" fontId="0" fillId="4" borderId="1" applyAlignment="1" pivotButton="0" quotePrefix="0" xfId="0">
      <alignment horizontal="right" vertical="center"/>
    </xf>
    <xf numFmtId="3" fontId="0" fillId="4" borderId="1" applyAlignment="1" pivotButton="0" quotePrefix="0" xfId="0">
      <alignment horizontal="center" vertical="center"/>
    </xf>
    <xf numFmtId="0" fontId="6" fillId="0" borderId="1" pivotButton="0" quotePrefix="0" xfId="0"/>
    <xf numFmtId="164" fontId="0" fillId="0" borderId="1" applyAlignment="1" pivotButton="0" quotePrefix="0" xfId="0">
      <alignment horizontal="right" vertical="center"/>
    </xf>
    <xf numFmtId="165" fontId="0" fillId="0" borderId="1" applyAlignment="1" pivotButton="0" quotePrefix="0" xfId="0">
      <alignment horizontal="right" vertical="center"/>
    </xf>
    <xf numFmtId="3" fontId="0" fillId="0" borderId="1" applyAlignment="1" pivotButton="0" quotePrefix="0" xfId="0">
      <alignment horizontal="center" vertical="center"/>
    </xf>
    <xf numFmtId="164" fontId="5" fillId="5" borderId="1" pivotButton="0" quotePrefix="0" xfId="0"/>
    <xf numFmtId="165" fontId="5" fillId="0" borderId="1" pivotButton="0" quotePrefix="0" xfId="0"/>
    <xf numFmtId="164" fontId="6" fillId="0" borderId="0" pivotButton="0" quotePrefix="0" xfId="0"/>
    <xf numFmtId="0" fontId="5" fillId="4" borderId="0" pivotButton="0" quotePrefix="0" xfId="0"/>
    <xf numFmtId="164" fontId="0" fillId="0" borderId="1" pivotButton="0" quotePrefix="0" xfId="0"/>
    <xf numFmtId="164" fontId="0" fillId="4" borderId="1" pivotButton="0" quotePrefix="0" xfId="0"/>
    <xf numFmtId="164" fontId="7" fillId="2" borderId="0" pivotButton="0" quotePrefix="0" xfId="0"/>
    <xf numFmtId="164" fontId="5" fillId="0" borderId="0" pivotButton="0" quotePrefix="0" xfId="0"/>
    <xf numFmtId="0" fontId="5" fillId="0" borderId="0" applyAlignment="1" pivotButton="0" quotePrefix="0" xfId="0">
      <alignment horizontal="center" vertical="center"/>
    </xf>
    <xf numFmtId="0" fontId="8" fillId="0" borderId="0" pivotButton="0" quotePrefix="0" xfId="0"/>
    <xf numFmtId="165" fontId="6" fillId="0" borderId="1" pivotButton="0" quotePrefix="0" xfId="0"/>
    <xf numFmtId="0" fontId="3" fillId="0" borderId="0" pivotButton="0" quotePrefix="0" xfId="0"/>
    <xf numFmtId="164" fontId="6" fillId="4" borderId="1" pivotButton="0" quotePrefix="0" xfId="0"/>
    <xf numFmtId="0" fontId="5" fillId="3" borderId="1" pivotButton="0" quotePrefix="0" xfId="0"/>
    <xf numFmtId="164" fontId="9" fillId="3" borderId="1" applyAlignment="1" pivotButton="0" quotePrefix="0" xfId="0">
      <alignment horizontal="center" vertical="center"/>
    </xf>
    <xf numFmtId="164" fontId="5" fillId="0" borderId="1" pivotButton="0" quotePrefix="0" xfId="0"/>
    <xf numFmtId="165" fontId="6" fillId="4" borderId="1" pivotButton="0" quotePrefix="0" xfId="0"/>
    <xf numFmtId="3" fontId="6" fillId="0" borderId="1" pivotButton="0" quotePrefix="0" xfId="0"/>
    <xf numFmtId="164" fontId="5" fillId="4" borderId="1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Monthly Mortgage Payment Breakdown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'Affordability Assessment'!B16</f>
            </strRef>
          </tx>
          <spPr>
            <a:ln xmlns:a="http://schemas.openxmlformats.org/drawingml/2006/main">
              <a:prstDash val="solid"/>
            </a:ln>
          </spPr>
          <cat>
            <numRef>
              <f>'Affordability Assessment'!$A$17:$A$21</f>
            </numRef>
          </cat>
          <val>
            <numRef>
              <f>'Affordability Assessment'!$B$17:$B$21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Monthly Amount ($)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Payment Components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Your Income Allocation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'Affordability Summary'!$A$76:$A$78</f>
            </numRef>
          </cat>
          <val>
            <numRef>
              <f>'Affordability Summary'!$B$76:$B$78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56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74</row>
      <rowOff>0</rowOff>
    </from>
    <ext cx="576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natune.com/" TargetMode="External" Id="rId1"/></Relationships>
</file>

<file path=xl/worksheets/_rels/sheet2.xml.rels><Relationships xmlns="http://schemas.openxmlformats.org/package/2006/relationships"><Relationship Type="http://schemas.openxmlformats.org/officeDocument/2006/relationships/hyperlink" Target="https://finatune.com/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finatune.com/" TargetMode="External" Id="rId1"/><Relationship Type="http://schemas.openxmlformats.org/officeDocument/2006/relationships/drawing" Target="/xl/drawings/drawing1.xml" Id="rId2"/></Relationships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F35"/>
  <sheetViews>
    <sheetView showGridLines="1" workbookViewId="0">
      <selection activeCell="A1" sqref="A1"/>
    </sheetView>
  </sheetViews>
  <sheetFormatPr baseColWidth="8" defaultRowHeight="15"/>
  <cols>
    <col width="42" customWidth="1" min="1" max="1"/>
    <col width="25" customWidth="1" min="2" max="2"/>
    <col width="25" customWidth="1" min="3" max="3"/>
    <col width="20" customWidth="1" min="4" max="4"/>
    <col width="67" customWidth="1" min="5" max="5"/>
    <col width="12" customWidth="1" min="6" max="6"/>
  </cols>
  <sheetData>
    <row r="1" ht="20" customHeight="1">
      <c r="A1" s="1" t="inlineStr">
        <is>
          <t>FINATUNE — finatune.com</t>
        </is>
      </c>
    </row>
    <row r="2" ht="25" customHeight="1">
      <c r="A2" s="2" t="inlineStr">
        <is>
          <t>HOME AFFORDABILITY CALCULATOR</t>
        </is>
      </c>
    </row>
    <row r="3" ht="18" customHeight="1">
      <c r="A3" s="3" t="inlineStr">
        <is>
          <t>Fine-tune your finances. Grow your fortune.</t>
        </is>
      </c>
    </row>
    <row r="4" ht="10" customHeight="1"/>
    <row r="5">
      <c r="A5" s="4" t="inlineStr">
        <is>
          <t>INCOME ANALYSIS</t>
        </is>
      </c>
    </row>
    <row r="6"/>
    <row r="7">
      <c r="A7" s="4" t="inlineStr">
        <is>
          <t>PRIMARY INCOME</t>
        </is>
      </c>
    </row>
    <row r="8"/>
    <row r="9">
      <c r="A9" s="5" t="inlineStr">
        <is>
          <t>Annual Gross Salary (Job 1):</t>
        </is>
      </c>
      <c r="C9" s="6" t="n">
        <v>84000</v>
      </c>
    </row>
    <row r="10">
      <c r="A10" s="5" t="inlineStr">
        <is>
          <t>Annual Gross Salary (Job 2, if applicable):</t>
        </is>
      </c>
      <c r="C10" s="6" t="n">
        <v>0</v>
      </c>
    </row>
    <row r="11">
      <c r="A11" s="5" t="inlineStr">
        <is>
          <t>Bonus / Commissions (annual, if stable):</t>
        </is>
      </c>
      <c r="C11" s="6" t="n">
        <v>0</v>
      </c>
    </row>
    <row r="12">
      <c r="A12" s="5" t="inlineStr">
        <is>
          <t>Other Income (rental, freelance, etc):</t>
        </is>
      </c>
      <c r="C12" s="6" t="n">
        <v>0</v>
      </c>
    </row>
    <row r="13"/>
    <row r="14">
      <c r="A14" s="5" t="inlineStr">
        <is>
          <t>TOTAL GROSS ANNUAL INCOME:</t>
        </is>
      </c>
      <c r="C14" s="7">
        <f>SUM(C9:C12)</f>
        <v/>
      </c>
    </row>
    <row r="15">
      <c r="A15" s="5" t="inlineStr">
        <is>
          <t>GROSS MONTHLY INCOME:</t>
        </is>
      </c>
      <c r="C15" s="7">
        <f>C14/12</f>
        <v/>
      </c>
    </row>
    <row r="16"/>
    <row r="17"/>
    <row r="18">
      <c r="A18" s="4" t="inlineStr">
        <is>
          <t>DEBT OBLIGATIONS</t>
        </is>
      </c>
    </row>
    <row r="19"/>
    <row r="20">
      <c r="A20" s="8" t="inlineStr">
        <is>
          <t>Debt Type</t>
        </is>
      </c>
      <c r="B20" s="8" t="inlineStr">
        <is>
          <t>Current Monthly Payment</t>
        </is>
      </c>
      <c r="C20" s="8" t="inlineStr">
        <is>
          <t>Outstanding Balance</t>
        </is>
      </c>
      <c r="D20" s="8" t="inlineStr">
        <is>
          <t>Interest Rate (%)</t>
        </is>
      </c>
      <c r="E20" s="8" t="inlineStr">
        <is>
          <t>Payoff Timeline (Months)</t>
        </is>
      </c>
    </row>
    <row r="21"/>
    <row r="22">
      <c r="A22" s="9" t="inlineStr">
        <is>
          <t>Car Loan 1</t>
        </is>
      </c>
      <c r="B22" s="10" t="n">
        <v>500</v>
      </c>
      <c r="C22" s="10" t="n">
        <v>15000</v>
      </c>
      <c r="D22" s="11" t="n">
        <v>0.05</v>
      </c>
      <c r="E22" s="12">
        <f>IF(B22&gt;0, IFERROR(ROUND(NPER(D22/12, -B22, C22), 0), "N/A"), 0)</f>
        <v/>
      </c>
    </row>
    <row r="23">
      <c r="A23" s="13" t="inlineStr">
        <is>
          <t>Car Loan 2</t>
        </is>
      </c>
      <c r="B23" s="14" t="n">
        <v>0</v>
      </c>
      <c r="C23" s="14" t="n">
        <v>0</v>
      </c>
      <c r="D23" s="15" t="n">
        <v>0</v>
      </c>
      <c r="E23" s="16">
        <f>IF(B23&gt;0, IFERROR(ROUND(NPER(D23/12, -B23, C23), 0), "N/A"), 0)</f>
        <v/>
      </c>
    </row>
    <row r="24">
      <c r="A24" s="9" t="inlineStr">
        <is>
          <t>Student Loans</t>
        </is>
      </c>
      <c r="B24" s="10" t="n">
        <v>0</v>
      </c>
      <c r="C24" s="10" t="n">
        <v>0</v>
      </c>
      <c r="D24" s="11" t="n">
        <v>0</v>
      </c>
      <c r="E24" s="12">
        <f>IF(B24&gt;0, IFERROR(ROUND(NPER(D24/12, -B24, C24), 0), "N/A"), 0)</f>
        <v/>
      </c>
    </row>
    <row r="25">
      <c r="A25" s="13" t="inlineStr">
        <is>
          <t>Credit Card 1</t>
        </is>
      </c>
      <c r="B25" s="14" t="n">
        <v>0</v>
      </c>
      <c r="C25" s="14" t="n">
        <v>0</v>
      </c>
      <c r="D25" s="15" t="n">
        <v>0</v>
      </c>
      <c r="E25" s="16">
        <f>IF(B25&gt;0, IFERROR(ROUND(NPER(D25/12, -B25, C25), 0), "N/A"), 0)</f>
        <v/>
      </c>
    </row>
    <row r="26">
      <c r="A26" s="9" t="inlineStr">
        <is>
          <t>Credit Card 2</t>
        </is>
      </c>
      <c r="B26" s="10" t="n">
        <v>0</v>
      </c>
      <c r="C26" s="10" t="n">
        <v>0</v>
      </c>
      <c r="D26" s="11" t="n">
        <v>0</v>
      </c>
      <c r="E26" s="12">
        <f>IF(B26&gt;0, IFERROR(ROUND(NPER(D26/12, -B26, C26), 0), "N/A"), 0)</f>
        <v/>
      </c>
    </row>
    <row r="27">
      <c r="A27" s="13" t="inlineStr">
        <is>
          <t>Personal Loan</t>
        </is>
      </c>
      <c r="B27" s="14" t="n">
        <v>0</v>
      </c>
      <c r="C27" s="14" t="n">
        <v>0</v>
      </c>
      <c r="D27" s="15" t="n">
        <v>0</v>
      </c>
      <c r="E27" s="16">
        <f>IF(B27&gt;0, IFERROR(ROUND(NPER(D27/12, -B27, C27), 0), "N/A"), 0)</f>
        <v/>
      </c>
    </row>
    <row r="28">
      <c r="A28" s="9" t="inlineStr">
        <is>
          <t>Other Debt</t>
        </is>
      </c>
      <c r="B28" s="10" t="n">
        <v>0</v>
      </c>
      <c r="C28" s="10" t="n">
        <v>0</v>
      </c>
      <c r="D28" s="11" t="n">
        <v>0</v>
      </c>
      <c r="E28" s="12">
        <f>IF(B28&gt;0, IFERROR(ROUND(NPER(D28/12, -B28, C28), 0), "N/A"), 0)</f>
        <v/>
      </c>
    </row>
    <row r="29"/>
    <row r="30"/>
    <row r="31">
      <c r="A31" s="4" t="inlineStr">
        <is>
          <t>DEBT SUMMARY</t>
        </is>
      </c>
    </row>
    <row r="32"/>
    <row r="33">
      <c r="A33" s="5" t="inlineStr">
        <is>
          <t>Total Monthly Debt Payments:</t>
        </is>
      </c>
      <c r="C33" s="17">
        <f>SUM(B22:B28)</f>
        <v/>
      </c>
    </row>
    <row r="34">
      <c r="A34" s="5" t="inlineStr">
        <is>
          <t>Total Outstanding Debt:</t>
        </is>
      </c>
      <c r="C34" s="17">
        <f>SUM(C22:C28)</f>
        <v/>
      </c>
    </row>
    <row r="35">
      <c r="A35" s="5" t="inlineStr">
        <is>
          <t>Average Interest Rate on Debt:</t>
        </is>
      </c>
      <c r="C35" s="18">
        <f>IF(C34&gt;0, SUMPRODUCT(C22:C28, D22:D28)/C34, 0)</f>
        <v/>
      </c>
    </row>
  </sheetData>
  <mergeCells count="7">
    <mergeCell ref="A2:F2"/>
    <mergeCell ref="A1:F1"/>
    <mergeCell ref="A5:F5"/>
    <mergeCell ref="A31:F31"/>
    <mergeCell ref="A18:F18"/>
    <mergeCell ref="A3:F3"/>
    <mergeCell ref="A7:F7"/>
  </mergeCell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/>
  </sheetPr>
  <dimension ref="A1:F45"/>
  <sheetViews>
    <sheetView showGridLines="1" workbookViewId="0">
      <selection activeCell="A1" sqref="A1"/>
    </sheetView>
  </sheetViews>
  <sheetFormatPr baseColWidth="8" defaultRowHeight="15"/>
  <cols>
    <col width="45" customWidth="1" min="1" max="1"/>
    <col width="25" customWidth="1" min="2" max="2"/>
    <col width="32" customWidth="1" min="3" max="3"/>
    <col width="12" customWidth="1" min="4" max="4"/>
    <col width="12" customWidth="1" min="5" max="5"/>
    <col width="12" customWidth="1" min="6" max="6"/>
  </cols>
  <sheetData>
    <row r="1" ht="20" customHeight="1">
      <c r="A1" s="1" t="inlineStr">
        <is>
          <t>FINATUNE — finatune.com</t>
        </is>
      </c>
    </row>
    <row r="2" ht="25" customHeight="1">
      <c r="A2" s="2" t="inlineStr">
        <is>
          <t>HOME AFFORDABILITY CALCULATOR</t>
        </is>
      </c>
    </row>
    <row r="3" ht="18" customHeight="1">
      <c r="A3" s="3" t="inlineStr">
        <is>
          <t>Fine-tune your finances. Grow your fortune.</t>
        </is>
      </c>
    </row>
    <row r="4" ht="10" customHeight="1"/>
    <row r="5">
      <c r="A5" s="4" t="inlineStr">
        <is>
          <t>HOME AFFORDABILITY ANALYSIS</t>
        </is>
      </c>
    </row>
    <row r="6"/>
    <row r="7">
      <c r="A7" s="4" t="inlineStr">
        <is>
          <t>THE 28/36 RULE</t>
        </is>
      </c>
    </row>
    <row r="8"/>
    <row r="9">
      <c r="A9" s="5" t="inlineStr">
        <is>
          <t>Your gross monthly income:</t>
        </is>
      </c>
      <c r="C9" s="19">
        <f>'Income &amp; Debt Analysis'!C15</f>
        <v/>
      </c>
    </row>
    <row r="10">
      <c r="A10" s="5" t="inlineStr">
        <is>
          <t>Maximum housing expense (28% of income):</t>
        </is>
      </c>
      <c r="C10" s="7">
        <f>C9*0.28</f>
        <v/>
      </c>
    </row>
    <row r="11">
      <c r="A11" s="5" t="inlineStr">
        <is>
          <t>Maximum total debt (36% of income):</t>
        </is>
      </c>
      <c r="C11" s="7">
        <f>C9*0.36</f>
        <v/>
      </c>
    </row>
    <row r="12"/>
    <row r="13">
      <c r="A13" s="4" t="inlineStr">
        <is>
          <t>HOUSING EXPENSE BREAKDOWN</t>
        </is>
      </c>
    </row>
    <row r="14"/>
    <row r="15">
      <c r="A15" s="20" t="inlineStr">
        <is>
          <t>Expense Component</t>
        </is>
      </c>
      <c r="B15" s="20" t="inlineStr">
        <is>
          <t>Monthly Amount</t>
        </is>
      </c>
    </row>
    <row r="16"/>
    <row r="17">
      <c r="A17" s="13" t="inlineStr">
        <is>
          <t>Principal &amp; Interest (P&amp;I)</t>
        </is>
      </c>
      <c r="B17" s="21">
        <f>'Affordability Summary'!B28</f>
        <v/>
      </c>
    </row>
    <row r="18">
      <c r="A18" s="9" t="inlineStr">
        <is>
          <t>Property Taxes (monthly estimate)</t>
        </is>
      </c>
      <c r="B18" s="22">
        <f>'Affordability Summary'!B30</f>
        <v/>
      </c>
    </row>
    <row r="19">
      <c r="A19" s="13" t="inlineStr">
        <is>
          <t>Homeowners Insurance (monthly)</t>
        </is>
      </c>
      <c r="B19" s="21">
        <f>'Affordability Summary'!B31</f>
        <v/>
      </c>
    </row>
    <row r="20">
      <c r="A20" s="9" t="inlineStr">
        <is>
          <t>HOA Fees (if applicable)</t>
        </is>
      </c>
      <c r="B20" s="22" t="n">
        <v>0</v>
      </c>
    </row>
    <row r="21">
      <c r="A21" s="13" t="inlineStr">
        <is>
          <t>Private Mortgage Insurance - PMI (if applicable)</t>
        </is>
      </c>
      <c r="B21" s="21">
        <f>IF('Affordability Summary'!B24&lt;('Affordability Summary'!B23*0.2), 'Affordability Summary'!B25*0.005/12, 0)</f>
        <v/>
      </c>
    </row>
    <row r="22"/>
    <row r="23"/>
    <row r="24">
      <c r="A24" s="5" t="inlineStr">
        <is>
          <t>Total Monthly Housing Expense:</t>
        </is>
      </c>
      <c r="B24" s="23">
        <f>SUM(B17:B21)</f>
        <v/>
      </c>
    </row>
    <row r="25">
      <c r="A25" s="5" t="inlineStr">
        <is>
          <t>Maximum Allowed by 28% Rule:</t>
        </is>
      </c>
      <c r="B25" s="24">
        <f>C10</f>
        <v/>
      </c>
    </row>
    <row r="26">
      <c r="A26" s="5" t="inlineStr">
        <is>
          <t>Status:</t>
        </is>
      </c>
      <c r="B26" s="25">
        <f>IF(B24&lt;=B25, "WITHIN LIMITS", "EXCEEDS 28% RULE")</f>
        <v/>
      </c>
    </row>
    <row r="27"/>
    <row r="28"/>
    <row r="29">
      <c r="A29" s="4" t="inlineStr">
        <is>
          <t>DEBT-TO-INCOME ANALYSIS</t>
        </is>
      </c>
    </row>
    <row r="30"/>
    <row r="31">
      <c r="A31" s="5" t="inlineStr">
        <is>
          <t>Maximum housing expense (28% rule):</t>
        </is>
      </c>
      <c r="C31" s="24">
        <f>C10</f>
        <v/>
      </c>
    </row>
    <row r="32">
      <c r="A32" s="5" t="inlineStr">
        <is>
          <t>Existing monthly debt payments:</t>
        </is>
      </c>
      <c r="C32" s="24">
        <f>'Income &amp; Debt Analysis'!C33</f>
        <v/>
      </c>
    </row>
    <row r="33">
      <c r="A33" s="5" t="inlineStr">
        <is>
          <t>Maximum new mortgage payment (36% - existing debt):</t>
        </is>
      </c>
      <c r="C33" s="7">
        <f>C9*0.36-C32</f>
        <v/>
      </c>
    </row>
    <row r="34"/>
    <row r="35">
      <c r="A35" s="5" t="inlineStr">
        <is>
          <t>Analysis:</t>
        </is>
      </c>
    </row>
    <row r="36">
      <c r="A36" s="26">
        <f>IF(C33&gt;C31, "Your existing debt limits you to " &amp; TEXT(C33, "$#,##0") &amp; " (36% rule is stricter than 28% rule)", "Your income allows up to " &amp; TEXT(C31, "$#,##0") &amp; " (28% rule is stricter than 36% rule)")</f>
        <v/>
      </c>
    </row>
    <row r="37"/>
    <row r="38"/>
    <row r="39">
      <c r="A39" s="4" t="inlineStr">
        <is>
          <t>DOWN PAYMENT IMPACT</t>
        </is>
      </c>
    </row>
    <row r="40"/>
    <row r="41">
      <c r="A41" s="5" t="inlineStr">
        <is>
          <t>Down Payment Amount:</t>
        </is>
      </c>
      <c r="C41" s="6" t="n">
        <v>60000</v>
      </c>
    </row>
    <row r="42">
      <c r="A42" s="5" t="inlineStr">
        <is>
          <t>Down Payment Percentage:</t>
        </is>
      </c>
      <c r="C42" s="27" t="n">
        <v>16.2</v>
      </c>
    </row>
    <row r="43">
      <c r="A43" s="5" t="inlineStr">
        <is>
          <t>Home Price Based on Down Payment:</t>
        </is>
      </c>
      <c r="C43" s="7">
        <f>C41/(C42)</f>
        <v/>
      </c>
    </row>
    <row r="44"/>
    <row r="45">
      <c r="A45" s="28" t="inlineStr">
        <is>
          <t>NOTE: If down payment is less than 20%, you'll pay PMI (Private Mortgage Insurance)</t>
        </is>
      </c>
    </row>
  </sheetData>
  <mergeCells count="9">
    <mergeCell ref="A2:F2"/>
    <mergeCell ref="A13:F13"/>
    <mergeCell ref="A1:F1"/>
    <mergeCell ref="A5:F5"/>
    <mergeCell ref="A45:F45"/>
    <mergeCell ref="A3:F3"/>
    <mergeCell ref="A39:F39"/>
    <mergeCell ref="A29:F29"/>
    <mergeCell ref="A7:F7"/>
  </mergeCell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E40AF"/>
    <outlinePr summaryBelow="1" summaryRight="1"/>
    <pageSetUpPr/>
  </sheetPr>
  <dimension ref="A1:F78"/>
  <sheetViews>
    <sheetView showGridLines="1" workbookViewId="0">
      <selection activeCell="A1" sqref="A1"/>
    </sheetView>
  </sheetViews>
  <sheetFormatPr baseColWidth="8" defaultRowHeight="15"/>
  <cols>
    <col width="45" customWidth="1" min="1" max="1"/>
    <col width="104" customWidth="1" min="2" max="2"/>
    <col width="28" customWidth="1" min="3" max="3"/>
    <col width="94" customWidth="1" min="4" max="4"/>
    <col width="12" customWidth="1" min="5" max="5"/>
    <col width="12" customWidth="1" min="6" max="6"/>
  </cols>
  <sheetData>
    <row r="1" ht="20" customHeight="1">
      <c r="A1" s="1" t="inlineStr">
        <is>
          <t>FINATUNE — finatune.com</t>
        </is>
      </c>
    </row>
    <row r="2" ht="25" customHeight="1">
      <c r="A2" s="2" t="inlineStr">
        <is>
          <t>HOME AFFORDABILITY CALCULATOR</t>
        </is>
      </c>
    </row>
    <row r="3" ht="18" customHeight="1">
      <c r="A3" s="3" t="inlineStr">
        <is>
          <t>Fine-tune your finances. Grow your fortune.</t>
        </is>
      </c>
    </row>
    <row r="4" ht="10" customHeight="1"/>
    <row r="5">
      <c r="A5" s="4" t="inlineStr">
        <is>
          <t>MAXIMUM HOME AFFORDABILITY SUMMARY</t>
        </is>
      </c>
    </row>
    <row r="6"/>
    <row r="7">
      <c r="A7" s="4" t="inlineStr">
        <is>
          <t>MAXIMUM HOME PRICE CALCULATION</t>
        </is>
      </c>
    </row>
    <row r="8"/>
    <row r="9">
      <c r="A9" s="20" t="inlineStr">
        <is>
          <t>Method</t>
        </is>
      </c>
      <c r="B9" s="20" t="inlineStr">
        <is>
          <t>Maximum Home Price</t>
        </is>
      </c>
      <c r="C9" s="20" t="inlineStr">
        <is>
          <t>Based On</t>
        </is>
      </c>
    </row>
    <row r="10"/>
    <row r="11">
      <c r="A11" s="13" t="inlineStr">
        <is>
          <t>28% Rule (Housing Only)</t>
        </is>
      </c>
      <c r="B11" s="6">
        <f>ROUND(PV(B26/12, B27*12, -('Affordability Assessment'!C10-350)) + 'Affordability Assessment'!C41, 0)</f>
        <v/>
      </c>
      <c r="C11" s="13" t="inlineStr">
        <is>
          <t>28% of gross income</t>
        </is>
      </c>
    </row>
    <row r="12">
      <c r="A12" s="9" t="inlineStr">
        <is>
          <t>36% Rule (Total Debt)</t>
        </is>
      </c>
      <c r="B12" s="29">
        <f>ROUND(PV(B26/12, B27*12, -('Affordability Assessment'!C33-350)) + 'Affordability Assessment'!C41, 0)</f>
        <v/>
      </c>
      <c r="C12" s="9" t="inlineStr">
        <is>
          <t>36% of gross income</t>
        </is>
      </c>
    </row>
    <row r="13">
      <c r="A13" s="13" t="inlineStr">
        <is>
          <t>Down Payment Amount</t>
        </is>
      </c>
      <c r="B13" s="6">
        <f>'Affordability Assessment'!C43</f>
        <v/>
      </c>
      <c r="C13" s="13" t="inlineStr">
        <is>
          <t>Your down payment savings</t>
        </is>
      </c>
    </row>
    <row r="14">
      <c r="A14" s="30" t="inlineStr">
        <is>
          <t>REALISTIC MAXIMUM</t>
        </is>
      </c>
      <c r="B14" s="7">
        <f>MIN(B11, B12, B13)</f>
        <v/>
      </c>
      <c r="C14" s="30" t="inlineStr">
        <is>
          <t>Most restrictive limit</t>
        </is>
      </c>
    </row>
    <row r="15"/>
    <row r="16"/>
    <row r="17">
      <c r="A17" s="4" t="inlineStr">
        <is>
          <t>YOUR RECOMMENDED MAXIMUM HOME PRICE:</t>
        </is>
      </c>
      <c r="D17" s="31">
        <f>B14</f>
        <v/>
      </c>
    </row>
    <row r="18"/>
    <row r="19">
      <c r="A19" s="4" t="inlineStr">
        <is>
          <t>MORTGAGE DETAILS AT MAXIMUM HOME PRICE</t>
        </is>
      </c>
    </row>
    <row r="20"/>
    <row r="21">
      <c r="A21" s="20" t="inlineStr">
        <is>
          <t>Item</t>
        </is>
      </c>
      <c r="B21" s="20" t="inlineStr">
        <is>
          <t>Amount</t>
        </is>
      </c>
    </row>
    <row r="22"/>
    <row r="23">
      <c r="A23" s="13" t="inlineStr">
        <is>
          <t>Home Price</t>
        </is>
      </c>
      <c r="B23" s="32">
        <f>D17</f>
        <v/>
      </c>
    </row>
    <row r="24">
      <c r="A24" s="9" t="inlineStr">
        <is>
          <t>Down Payment</t>
        </is>
      </c>
      <c r="B24" s="29">
        <f>'Affordability Assessment'!C41</f>
        <v/>
      </c>
    </row>
    <row r="25">
      <c r="A25" s="13" t="inlineStr">
        <is>
          <t>Loan Amount (after down payment)</t>
        </is>
      </c>
      <c r="B25" s="32">
        <f>B23-B24</f>
        <v/>
      </c>
    </row>
    <row r="26">
      <c r="A26" s="9" t="inlineStr">
        <is>
          <t>Interest Rate (assumed, %):</t>
        </is>
      </c>
      <c r="B26" s="33" t="n">
        <v>0.06</v>
      </c>
    </row>
    <row r="27">
      <c r="A27" s="13" t="inlineStr">
        <is>
          <t>Loan Term (years):</t>
        </is>
      </c>
      <c r="B27" s="34" t="n">
        <v>30</v>
      </c>
    </row>
    <row r="28">
      <c r="A28" s="9" t="inlineStr">
        <is>
          <t>Monthly Principal &amp; Interest (P&amp;I)</t>
        </is>
      </c>
      <c r="B28" s="35">
        <f>PMT(B26/12, B27*12, -B25)</f>
        <v/>
      </c>
    </row>
    <row r="29">
      <c r="A29" s="13" t="inlineStr">
        <is>
          <t>Estimated Property Taxes (annual, %):</t>
        </is>
      </c>
      <c r="B29" s="27" t="n">
        <v>0.012</v>
      </c>
    </row>
    <row r="30">
      <c r="A30" s="9" t="inlineStr">
        <is>
          <t>Estimated Monthly Property Tax</t>
        </is>
      </c>
      <c r="B30" s="35">
        <f>(B23*B29)/12</f>
        <v/>
      </c>
    </row>
    <row r="31">
      <c r="A31" s="13" t="inlineStr">
        <is>
          <t>Estimated Monthly Insurance</t>
        </is>
      </c>
      <c r="B31" s="6" t="n">
        <v>150</v>
      </c>
    </row>
    <row r="32"/>
    <row r="33"/>
    <row r="34">
      <c r="A34" s="4" t="inlineStr">
        <is>
          <t>TOTAL ESTIMATED MONTHLY MORTGAGE PAYMENT:</t>
        </is>
      </c>
      <c r="D34" s="31">
        <f>B28+B30+B31+'Affordability Assessment'!B21</f>
        <v/>
      </c>
    </row>
    <row r="35"/>
    <row r="36">
      <c r="A36" s="4" t="inlineStr">
        <is>
          <t>AFFORDABILITY CHECKLIST</t>
        </is>
      </c>
    </row>
    <row r="37"/>
    <row r="38">
      <c r="A38" s="36" t="inlineStr">
        <is>
          <t>☐ Your maximum housing payment is within 28% of gross income</t>
        </is>
      </c>
      <c r="D38" s="25">
        <f>IF('Affordability Assessment'!B24&lt;='Affordability Assessment'!B25, "✓ YES", "✗ NO")</f>
        <v/>
      </c>
    </row>
    <row r="39">
      <c r="A39" s="36" t="inlineStr">
        <is>
          <t>☐ Your total debt (including new mortgage) is within 36% of gross income</t>
        </is>
      </c>
      <c r="D39" s="25">
        <f>IF((D34+'Income &amp; Debt Analysis'!C33)&lt;='Income &amp; Debt Analysis'!C15*0.36, "✓ YES", "✗ NO")</f>
        <v/>
      </c>
    </row>
    <row r="40">
      <c r="A40" s="36" t="inlineStr">
        <is>
          <t>☐ You have at least 10% down payment saved</t>
        </is>
      </c>
      <c r="D40" s="25">
        <f>IF(('Affordability Assessment'!C42*100)&gt;=10, "✓ YES", "✗ NO - Consider saving more")</f>
        <v/>
      </c>
    </row>
    <row r="41">
      <c r="A41" s="36" t="inlineStr">
        <is>
          <t>☐ You have 3-6 months of emergency fund (separate from down payment)</t>
        </is>
      </c>
      <c r="D41" s="25" t="inlineStr">
        <is>
          <t>Yes</t>
        </is>
      </c>
    </row>
    <row r="42">
      <c r="A42" s="36" t="inlineStr">
        <is>
          <t>☐ You have good credit score (740+)</t>
        </is>
      </c>
      <c r="D42" s="25" t="n">
        <v>750</v>
      </c>
    </row>
    <row r="43">
      <c r="A43" s="36" t="inlineStr">
        <is>
          <t>☐ You have stable employment (2+ years at current job)</t>
        </is>
      </c>
      <c r="D43" s="25" t="inlineStr">
        <is>
          <t>Yes</t>
        </is>
      </c>
    </row>
    <row r="44">
      <c r="A44" s="36" t="inlineStr">
        <is>
          <t>☐ You're comfortable with the monthly payment amount</t>
        </is>
      </c>
      <c r="D44" s="25" t="inlineStr">
        <is>
          <t>Yes</t>
        </is>
      </c>
    </row>
    <row r="45"/>
    <row r="46"/>
    <row r="47">
      <c r="A47" s="4" t="inlineStr">
        <is>
          <t>RECOMMENDATIONS</t>
        </is>
      </c>
    </row>
    <row r="48"/>
    <row r="49">
      <c r="A49" s="26">
        <f>IF('Affordability Assessment'!C42&lt;0.2, "• Consider saving more to reach 20% down and avoid PMI", "• Down payment is sufficient to avoid PMI")</f>
        <v/>
      </c>
    </row>
    <row r="50">
      <c r="A50" s="26">
        <f>IF(('Income &amp; Debt Analysis'!C35)&gt;0.36, "• Pay down existing debt before increasing housing expenses", "• Debt-to-income ratio is healthy")</f>
        <v/>
      </c>
    </row>
    <row r="51">
      <c r="A51" s="26">
        <f>IF('Affordability Assessment'!B24&gt;'Affordability Assessment'!B25, "• Consider a lower-priced home to stay within 28% housing limit", "• Monthly payment fits within standard housing ratio")</f>
        <v/>
      </c>
    </row>
    <row r="52">
      <c r="A52" s="26" t="inlineStr">
        <is>
          <t>• Get pre-approved for a mortgage at the recommended price</t>
        </is>
      </c>
    </row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>
      <c r="A76" t="inlineStr">
        <is>
          <t>Housing Payment</t>
        </is>
      </c>
      <c r="B76">
        <f>'Affordability Assessment'!B24</f>
        <v/>
      </c>
    </row>
    <row r="77">
      <c r="A77" t="inlineStr">
        <is>
          <t>Other Debt</t>
        </is>
      </c>
      <c r="B77">
        <f>'Income &amp; Debt Analysis'!C33</f>
        <v/>
      </c>
    </row>
    <row r="78">
      <c r="A78" t="inlineStr">
        <is>
          <t>Remaining Income</t>
        </is>
      </c>
      <c r="B78">
        <f>MAX(0, 'Income &amp; Debt Analysis'!C15-B76-B77)</f>
        <v/>
      </c>
    </row>
  </sheetData>
  <mergeCells count="12">
    <mergeCell ref="A2:F2"/>
    <mergeCell ref="A47:F47"/>
    <mergeCell ref="A19:F19"/>
    <mergeCell ref="A36:F36"/>
    <mergeCell ref="A1:F1"/>
    <mergeCell ref="A5:F5"/>
    <mergeCell ref="D34:F34"/>
    <mergeCell ref="A17:C17"/>
    <mergeCell ref="D17:F17"/>
    <mergeCell ref="A34:C34"/>
    <mergeCell ref="A3:F3"/>
    <mergeCell ref="A7:F7"/>
  </mergeCells>
  <dataValidations count="1">
    <dataValidation sqref="B27" showDropDown="0" showInputMessage="0" showErrorMessage="0" allowBlank="1" type="list">
      <formula1>"15,30"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  <drawing xmlns:r="http://schemas.openxmlformats.org/officeDocument/2006/relationships" r:id="rId2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2026-06-26T17:50:25Z</dcterms:created>
  <dcterms:modified xmlns:dcterms="http://purl.org/dc/terms/" xmlns:xsi="http://www.w3.org/2001/XMLSchema-instance" xsi:type="dcterms:W3CDTF">2026-06-26T17:50:25Z</dcterms:modified>
</cp:coreProperties>
</file>