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ual Budget" sheetId="1" state="visible" r:id="rId3"/>
    <sheet name="Monthly Tracking" sheetId="2" state="visible" r:id="rId4"/>
    <sheet name="Variance Analysi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<sst xmlns="http://schemas.openxmlformats.org/spreadsheetml/2006/main" count="219" uniqueCount="178">
  <si>
    <t xml:space="preserve">FINATUNE — finatune.com</t>
  </si>
  <si>
    <t xml:space="preserve">BUSINESS BUDGET TEMPLATE</t>
  </si>
  <si>
    <t xml:space="preserve">Fine-tune your finances. Grow your fortune.</t>
  </si>
  <si>
    <t xml:space="preserve">  ANNUAL BUSINESS BUDGET</t>
  </si>
  <si>
    <t xml:space="preserve">Business Name:</t>
  </si>
  <si>
    <t xml:space="preserve">Your Business Name</t>
  </si>
  <si>
    <t xml:space="preserve">Budget Year:</t>
  </si>
  <si>
    <t xml:space="preserve">  REVENUE BUDGET</t>
  </si>
  <si>
    <t xml:space="preserve">Revenue Stream</t>
  </si>
  <si>
    <t xml:space="preserve">Q1 Budget</t>
  </si>
  <si>
    <t xml:space="preserve">Q2 Budget</t>
  </si>
  <si>
    <t xml:space="preserve">Q3 Budget</t>
  </si>
  <si>
    <t xml:space="preserve">Q4 Budget</t>
  </si>
  <si>
    <t xml:space="preserve">Annual Budget</t>
  </si>
  <si>
    <t xml:space="preserve">% of Total</t>
  </si>
  <si>
    <t xml:space="preserve">Product Sales</t>
  </si>
  <si>
    <t xml:space="preserve">Service Revenue</t>
  </si>
  <si>
    <t xml:space="preserve">Consulting Fees</t>
  </si>
  <si>
    <t xml:space="preserve">Subscription / Recurring</t>
  </si>
  <si>
    <t xml:space="preserve">Other Revenue</t>
  </si>
  <si>
    <t xml:space="preserve">TOTAL REVENUE BUDGET</t>
  </si>
  <si>
    <t xml:space="preserve">100%</t>
  </si>
  <si>
    <t xml:space="preserve">  COST OF GOODS SOLD BUDGET</t>
  </si>
  <si>
    <t xml:space="preserve">COGS Category</t>
  </si>
  <si>
    <t xml:space="preserve">% of Revenue</t>
  </si>
  <si>
    <t xml:space="preserve">Materials &amp; Raw Materials</t>
  </si>
  <si>
    <t xml:space="preserve">Direct Labor</t>
  </si>
  <si>
    <t xml:space="preserve">Packaging &amp; Shipping</t>
  </si>
  <si>
    <t xml:space="preserve">Other COGS</t>
  </si>
  <si>
    <t xml:space="preserve">TOTAL COGS BUDGET</t>
  </si>
  <si>
    <t xml:space="preserve">GROSS PROFIT BUDGET</t>
  </si>
  <si>
    <t xml:space="preserve">  OPERATING EXPENSE BUDGET</t>
  </si>
  <si>
    <t xml:space="preserve">Expense Category</t>
  </si>
  <si>
    <t xml:space="preserve">Salaries &amp; Wages</t>
  </si>
  <si>
    <t xml:space="preserve">Payroll Taxes &amp; Benefits</t>
  </si>
  <si>
    <t xml:space="preserve">Rent / Lease</t>
  </si>
  <si>
    <t xml:space="preserve">Utilities</t>
  </si>
  <si>
    <t xml:space="preserve">Office Supplies</t>
  </si>
  <si>
    <t xml:space="preserve">Depreciation</t>
  </si>
  <si>
    <t xml:space="preserve">Repairs &amp; Maintenance</t>
  </si>
  <si>
    <t xml:space="preserve">Professional Services</t>
  </si>
  <si>
    <t xml:space="preserve">Insurance</t>
  </si>
  <si>
    <t xml:space="preserve">Marketing &amp; Advertising</t>
  </si>
  <si>
    <t xml:space="preserve">Software &amp; Technology</t>
  </si>
  <si>
    <t xml:space="preserve">Telephone &amp; Internet</t>
  </si>
  <si>
    <t xml:space="preserve">Travel</t>
  </si>
  <si>
    <t xml:space="preserve">Training &amp; Development</t>
  </si>
  <si>
    <t xml:space="preserve">Other Operating Expenses</t>
  </si>
  <si>
    <t xml:space="preserve">TOTAL OPERATING EXPENSES</t>
  </si>
  <si>
    <t xml:space="preserve">OPERATING INCOME (EBIT)</t>
  </si>
  <si>
    <t xml:space="preserve">  OTHER INCOME &amp; EXPENSES</t>
  </si>
  <si>
    <t xml:space="preserve">Category</t>
  </si>
  <si>
    <t xml:space="preserve">Interest Expense</t>
  </si>
  <si>
    <t xml:space="preserve">Other Expenses</t>
  </si>
  <si>
    <t xml:space="preserve">TOTAL OTHER EXPENSES</t>
  </si>
  <si>
    <t xml:space="preserve">INCOME BEFORE TAXES</t>
  </si>
  <si>
    <t xml:space="preserve">Income Tax Rate (estimated):</t>
  </si>
  <si>
    <t xml:space="preserve">INCOME TAX EXPENSE</t>
  </si>
  <si>
    <t xml:space="preserve">NET INCOME BUDGET</t>
  </si>
  <si>
    <t xml:space="preserve">  MONTHLY BUDGET VS ACTUAL TRACKING</t>
  </si>
  <si>
    <t xml:space="preserve">Line Item</t>
  </si>
  <si>
    <t xml:space="preserve">Jan
Budget</t>
  </si>
  <si>
    <t xml:space="preserve">Jan
Actual</t>
  </si>
  <si>
    <t xml:space="preserve">Jan
Variance</t>
  </si>
  <si>
    <t xml:space="preserve">Feb
Budget</t>
  </si>
  <si>
    <t xml:space="preserve">Feb
Actual</t>
  </si>
  <si>
    <t xml:space="preserve">Feb
Variance</t>
  </si>
  <si>
    <t xml:space="preserve">Mar
Budget</t>
  </si>
  <si>
    <t xml:space="preserve">Mar
Actual</t>
  </si>
  <si>
    <t xml:space="preserve">Mar
Variance</t>
  </si>
  <si>
    <t xml:space="preserve">Apr
Budget</t>
  </si>
  <si>
    <t xml:space="preserve">Apr
Actual</t>
  </si>
  <si>
    <t xml:space="preserve">Apr
Variance</t>
  </si>
  <si>
    <t xml:space="preserve">May
Budget</t>
  </si>
  <si>
    <t xml:space="preserve">May
Actual</t>
  </si>
  <si>
    <t xml:space="preserve">May
Variance</t>
  </si>
  <si>
    <t xml:space="preserve">Jun
Budget</t>
  </si>
  <si>
    <t xml:space="preserve">Jun
Actual</t>
  </si>
  <si>
    <t xml:space="preserve">Jun
Variance</t>
  </si>
  <si>
    <t xml:space="preserve">Jul
Budget</t>
  </si>
  <si>
    <t xml:space="preserve">Jul
Actual</t>
  </si>
  <si>
    <t xml:space="preserve">Jul
Variance</t>
  </si>
  <si>
    <t xml:space="preserve">Aug
Budget</t>
  </si>
  <si>
    <t xml:space="preserve">Aug
Actual</t>
  </si>
  <si>
    <t xml:space="preserve">Aug
Variance</t>
  </si>
  <si>
    <t xml:space="preserve">Sep
Budget</t>
  </si>
  <si>
    <t xml:space="preserve">Sep
Actual</t>
  </si>
  <si>
    <t xml:space="preserve">Sep
Variance</t>
  </si>
  <si>
    <t xml:space="preserve">Oct
Budget</t>
  </si>
  <si>
    <t xml:space="preserve">Oct
Actual</t>
  </si>
  <si>
    <t xml:space="preserve">Oct
Variance</t>
  </si>
  <si>
    <t xml:space="preserve">Nov
Budget</t>
  </si>
  <si>
    <t xml:space="preserve">Nov
Actual</t>
  </si>
  <si>
    <t xml:space="preserve">Nov
Variance</t>
  </si>
  <si>
    <t xml:space="preserve">Dec
Budget</t>
  </si>
  <si>
    <t xml:space="preserve">Dec
Actual</t>
  </si>
  <si>
    <t xml:space="preserve">Dec
Variance</t>
  </si>
  <si>
    <t xml:space="preserve">Annual
Total</t>
  </si>
  <si>
    <t xml:space="preserve">  REVENUE</t>
  </si>
  <si>
    <t xml:space="preserve">TOTAL REVENUE</t>
  </si>
  <si>
    <t xml:space="preserve">  YEAR-TO-DATE SUMMARY</t>
  </si>
  <si>
    <t xml:space="preserve">YTD Budget</t>
  </si>
  <si>
    <t xml:space="preserve">YTD Actual</t>
  </si>
  <si>
    <t xml:space="preserve">YTD Variance ($)</t>
  </si>
  <si>
    <t xml:space="preserve">Variance %</t>
  </si>
  <si>
    <t xml:space="preserve">Status</t>
  </si>
  <si>
    <t xml:space="preserve">Total Revenue</t>
  </si>
  <si>
    <t xml:space="preserve">Total COGS</t>
  </si>
  <si>
    <t xml:space="preserve">Gross Profit</t>
  </si>
  <si>
    <t xml:space="preserve">Total Operating Expenses</t>
  </si>
  <si>
    <t xml:space="preserve">Net Income</t>
  </si>
  <si>
    <t xml:space="preserve">  VARIANCE ANALYSIS — BUDGET VS ACTUAL</t>
  </si>
  <si>
    <t xml:space="preserve">Year:</t>
  </si>
  <si>
    <t xml:space="preserve">Report as of:</t>
  </si>
  <si>
    <t xml:space="preserve">June 30, 2026</t>
  </si>
  <si>
    <t xml:space="preserve">  MONTHLY VARIANCE SUMMARY</t>
  </si>
  <si>
    <t xml:space="preserve">Month</t>
  </si>
  <si>
    <t xml:space="preserve">Revenue Variance</t>
  </si>
  <si>
    <t xml:space="preserve">COGS Variance</t>
  </si>
  <si>
    <t xml:space="preserve">Expense Variance</t>
  </si>
  <si>
    <t xml:space="preserve">Net Income Variance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</si>
  <si>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</si>
  <si>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</si>
  <si>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</si>
  <si>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</si>
  <si>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</si>
  <si>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</si>
  <si>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</si>
  <si>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</si>
  <si>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</si>
  <si>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</si>
  <si>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</si>
  <si>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</si>
  <si>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  ANNUAL VARIANCE SUMMARY</t>
  </si>
  <si>
    <t xml:space="preserve">Variance ($)</t>
  </si>
  <si>
    <t xml:space="preserve">Variance (%)</t>
  </si>
  <si>
    <t xml:space="preserve">Favorable / Unfavorable</t>
  </si>
  <si>
    <t xml:space="preserve">— Salaries &amp; Wages</t>
  </si>
  <si>
    <t xml:space="preserve">— Rent / Lease</t>
  </si>
  <si>
    <t xml:space="preserve">— Marketing &amp; Advertising</t>
  </si>
  <si>
    <t xml:space="preserve">— Software &amp; Technology</t>
  </si>
  <si>
    <t xml:space="preserve">— Other Operating Expenses</t>
  </si>
  <si>
    <t xml:space="preserve">Operating Income (EBIT)</t>
  </si>
  <si>
    <t xml:space="preserve">Income Tax Expense</t>
  </si>
  <si>
    <t xml:space="preserve">  KEY VARIANCE INSIGHTS</t>
  </si>
  <si>
    <t xml:space="preserve">Revenue Performance:</t>
  </si>
  <si>
    <t xml:space="preserve">COGS Performance:</t>
  </si>
  <si>
    <t xml:space="preserve">Operating Expense Control:</t>
  </si>
  <si>
    <t xml:space="preserve">Net Income Status:</t>
  </si>
  <si>
    <t xml:space="preserve">Overall Assessment:</t>
  </si>
  <si>
    <t xml:space="preserve">  WHAT-IF SCENARIOS — FULL YEAR PROJECTIONS</t>
  </si>
  <si>
    <t xml:space="preserve">Based on year-to-date performance, projected full year outcomes:</t>
  </si>
  <si>
    <t xml:space="preserve">Scenario</t>
  </si>
  <si>
    <t xml:space="preserve">Projected Revenue</t>
  </si>
  <si>
    <t xml:space="preserve">Projected Expenses</t>
  </si>
  <si>
    <t xml:space="preserve">Projected Net Income</t>
  </si>
  <si>
    <t xml:space="preserve">vs Annual Budget</t>
  </si>
  <si>
    <t xml:space="preserve">Outcome</t>
  </si>
  <si>
    <t xml:space="preserve">Current Pace (no change)</t>
  </si>
  <si>
    <t xml:space="preserve">Revenue +5% Trend</t>
  </si>
  <si>
    <t xml:space="preserve">Expenses -5% Reduction</t>
  </si>
  <si>
    <t xml:space="preserve">Conservative (normalize)</t>
  </si>
  <si>
    <t xml:space="preserve">Chart Data — Monthly Revenue Budget vs Actual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</si>
  <si>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</si>
  <si>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</si>
  <si>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</si>
  <si>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</si>
  <si>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</si>
  <si>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</si>
  <si>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</si>
  <si>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</si>
  <si>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</si>
  <si>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</si>
  <si>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</si>
  <si>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Revenue Budget</t>
  </si>
  <si>
    <t xml:space="preserve">Revenue Actual</t>
  </si>
  <si>
    <t xml:space="preserve">Net Income Budget</t>
  </si>
  <si>
    <t xml:space="preserve">Net Income Actual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</si>
</sst>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\$#,##0;&quot;($&quot;#,##0\);\-"/>
    <numFmt numFmtId="167" formatCode="0.0%;\-0.0%;\-"/>
  </numFmts>
  <fonts count="2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1E40AF"/>
      <name val="Arial"/>
      <family val="0"/>
      <charset val="1"/>
    </font>
    <font>
      <b val="true"/>
      <sz val="16"/>
      <color rgb="FF1E40AF"/>
      <name val="Arial"/>
      <family val="0"/>
      <charset val="1"/>
    </font>
    <font>
      <i val="true"/>
      <sz val="10"/>
      <color rgb="FF10B98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name val="Arial"/>
      <family val="0"/>
      <charset val="1"/>
    </font>
    <font>
      <sz val="9"/>
      <color rgb="FF000080"/>
      <name val="Arial"/>
      <family val="0"/>
      <charset val="1"/>
    </font>
    <font>
      <b val="true"/>
      <sz val="9"/>
      <color rgb="FF374151"/>
      <name val="Arial"/>
      <family val="0"/>
      <charset val="1"/>
    </font>
    <font>
      <sz val="9"/>
      <color rgb="FF374151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8"/>
      <color rgb="FF374151"/>
      <name val="Arial"/>
      <family val="0"/>
      <charset val="1"/>
    </font>
    <font>
      <b val="true"/>
      <sz val="8"/>
      <color rgb="FFFFFFFF"/>
      <name val="Arial"/>
      <family val="0"/>
      <charset val="1"/>
    </font>
    <font>
      <sz val="8"/>
      <color rgb="FF374151"/>
      <name val="Arial"/>
      <family val="0"/>
      <charset val="1"/>
    </font>
    <font>
      <sz val="8"/>
      <color rgb="FF00008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00008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9"/>
      <color rgb="FF1E40AF"/>
      <name val="Arial"/>
      <family val="0"/>
      <charset val="1"/>
    </font>
    <font>
      <i val="true"/>
      <sz val="9"/>
      <color rgb="FF374151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3F4F6"/>
      </patternFill>
    </fill>
    <fill>
      <patternFill patternType="solid">
        <fgColor rgb="FF1E40AF"/>
        <bgColor rgb="FF374151"/>
      </patternFill>
    </fill>
    <fill>
      <patternFill patternType="solid">
        <fgColor rgb="FFF3F4F6"/>
        <bgColor rgb="FFFFFFFF"/>
      </patternFill>
    </fill>
    <fill>
      <patternFill patternType="solid">
        <fgColor rgb="FF10B981"/>
        <bgColor rgb="FF44A0B8"/>
      </patternFill>
    </fill>
    <fill>
      <patternFill patternType="solid">
        <fgColor rgb="FFDC2626"/>
        <bgColor rgb="FFB24543"/>
      </patternFill>
    </fill>
    <fill>
      <patternFill patternType="solid">
        <fgColor rgb="FFDBEAFE"/>
        <bgColor rgb="FFF3F4F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medium">
        <color rgb="FF1E40AF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D1FAE5"/>
        </patternFill>
      </fill>
    </dxf>
    <dxf>
      <fill>
        <patternFill>
          <bgColor rgb="FFFEE2E2"/>
        </patternFill>
      </fill>
    </dxf>
  </dxfs>
  <colors>
    <indexedColors>
      <rgbColor rgb="FF000000"/>
      <rgbColor rgb="FFFFFFFF"/>
      <rgbColor rgb="FFDC2626"/>
      <rgbColor rgb="FFA9C37E"/>
      <rgbColor rgb="FFB5C3DB"/>
      <rgbColor rgb="FFCCDAB7"/>
      <rgbColor rgb="FFCA7E7D"/>
      <rgbColor rgb="FF7CBACF"/>
      <rgbColor rgb="FFC27637"/>
      <rgbColor rgb="FF8EAD4F"/>
      <rgbColor rgb="FF000080"/>
      <rgbColor rgb="FF789142"/>
      <rgbColor rgb="FFC77978"/>
      <rgbColor rgb="FF44A0B8"/>
      <rgbColor rgb="FFC2BACF"/>
      <rgbColor rgb="FF878787"/>
      <rgbColor rgb="FF7E9BC7"/>
      <rgbColor rgb="FFB24543"/>
      <rgbColor rgb="FFF3F4F6"/>
      <rgbColor rgb="FFDBEAFE"/>
      <rgbColor rgb="FFDDB5B5"/>
      <rgbColor rgb="FFE78C41"/>
      <rgbColor rgb="FF745994"/>
      <rgbColor rgb="FFBFDBFE"/>
      <rgbColor rgb="FFF6C4AE"/>
      <rgbColor rgb="FFF5A574"/>
      <rgbColor rgb="FFC7D6B1"/>
      <rgbColor rgb="FFB5D4E0"/>
      <rgbColor rgb="FF9684AF"/>
      <rgbColor rgb="FFB0BED7"/>
      <rgbColor rgb="FF7A9346"/>
      <rgbColor rgb="FFCCCCCC"/>
      <rgbColor rgb="FF77B6CC"/>
      <rgbColor rgb="FFD9D9D9"/>
      <rgbColor rgb="FFD1FAE5"/>
      <rgbColor rgb="FFFEE2E2"/>
      <rgbColor rgb="FFB0CFDC"/>
      <rgbColor rgb="FFD9B0B0"/>
      <rgbColor rgb="FFBDB4CB"/>
      <rgbColor rgb="FFFACAB4"/>
      <rgbColor rgb="FF4777B1"/>
      <rgbColor rgb="FF10B981"/>
      <rgbColor rgb="FF91AF53"/>
      <rgbColor rgb="FFF8AA7A"/>
      <rgbColor rgb="FFE5883B"/>
      <rgbColor rgb="FFC07332"/>
      <rgbColor rgb="FF775D97"/>
      <rgbColor rgb="FF9A89B2"/>
      <rgbColor rgb="FF7997C4"/>
      <rgbColor rgb="FF39869B"/>
      <rgbColor rgb="FFADC683"/>
      <rgbColor rgb="FF624B7D"/>
      <rgbColor rgb="FF654E7F"/>
      <rgbColor rgb="FFB34A48"/>
      <rgbColor rgb="FF1E40AF"/>
      <rgbColor rgb="FF37415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Monthly Revenue: Budget vs Actual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bfdbf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Analysis'!$B$60</c:f>
              <c:numCache>
                <c:formatCode>General</c:formatCode>
                <c:ptCount val="1"/>
                <c:pt idx="0">
                  <c:v>83333</c:v>
                </c:pt>
              </c:numCache>
            </c:numRef>
          </c:val>
        </c:ser>
        <c:ser>
          <c:idx val="1"/>
          <c:order val="1"/>
          <c:spPr>
            <a:solidFill>
              <a:srgbClr val="1e40a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Analysis'!$C$60</c:f>
              <c:numCache>
                <c:formatCode>General</c:formatCode>
                <c:ptCount val="1"/>
                <c:pt idx="0">
                  <c:v>83333</c:v>
                </c:pt>
              </c:numCache>
            </c:numRef>
          </c:val>
        </c:ser>
        <c:ser>
          <c:idx val="2"/>
          <c:order val="2"/>
          <c:spPr>
            <a:solidFill>
              <a:srgbClr val="7a934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Analysis'!$D$60</c:f>
              <c:numCache>
                <c:formatCode>General</c:formatCode>
                <c:ptCount val="1"/>
                <c:pt idx="0">
                  <c:v>83333</c:v>
                </c:pt>
              </c:numCache>
            </c:numRef>
          </c:val>
        </c:ser>
        <c:ser>
          <c:idx val="3"/>
          <c:order val="3"/>
          <c:spPr>
            <a:solidFill>
              <a:srgbClr val="654e7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Analysis'!$E$60</c:f>
              <c:numCache>
                <c:formatCode>General</c:formatCode>
                <c:ptCount val="1"/>
                <c:pt idx="0">
                  <c:v>93333</c:v>
                </c:pt>
              </c:numCache>
            </c:numRef>
          </c:val>
        </c:ser>
        <c:ser>
          <c:idx val="4"/>
          <c:order val="4"/>
          <c:spPr>
            <a:solidFill>
              <a:srgbClr val="3b879c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Analysis'!$F$60</c:f>
              <c:numCache>
                <c:formatCode>General</c:formatCode>
                <c:ptCount val="1"/>
                <c:pt idx="0">
                  <c:v>93333</c:v>
                </c:pt>
              </c:numCache>
            </c:numRef>
          </c:val>
        </c:ser>
        <c:ser>
          <c:idx val="5"/>
          <c:order val="5"/>
          <c:spPr>
            <a:solidFill>
              <a:srgbClr val="c27637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Analysis'!$G$60</c:f>
              <c:numCache>
                <c:formatCode>General</c:formatCode>
                <c:ptCount val="1"/>
                <c:pt idx="0">
                  <c:v>93333</c:v>
                </c:pt>
              </c:numCache>
            </c:numRef>
          </c:val>
        </c:ser>
        <c:ser>
          <c:idx val="6"/>
          <c:order val="6"/>
          <c:spPr>
            <a:solidFill>
              <a:srgbClr val="4978b1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Analysis'!$H$60</c:f>
              <c:numCache>
                <c:formatCode>General</c:formatCode>
                <c:ptCount val="1"/>
                <c:pt idx="0">
                  <c:v>90000</c:v>
                </c:pt>
              </c:numCache>
            </c:numRef>
          </c:val>
        </c:ser>
        <c:ser>
          <c:idx val="7"/>
          <c:order val="7"/>
          <c:spPr>
            <a:solidFill>
              <a:srgbClr val="b34a48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Analysis'!$I$60</c:f>
              <c:numCache>
                <c:formatCode>General</c:formatCode>
                <c:ptCount val="1"/>
                <c:pt idx="0">
                  <c:v>90000</c:v>
                </c:pt>
              </c:numCache>
            </c:numRef>
          </c:val>
        </c:ser>
        <c:ser>
          <c:idx val="8"/>
          <c:order val="8"/>
          <c:spPr>
            <a:solidFill>
              <a:srgbClr val="91af53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Analysis'!$J$60</c:f>
              <c:numCache>
                <c:formatCode>General</c:formatCode>
                <c:ptCount val="1"/>
                <c:pt idx="0">
                  <c:v>90000</c:v>
                </c:pt>
              </c:numCache>
            </c:numRef>
          </c:val>
        </c:ser>
        <c:ser>
          <c:idx val="9"/>
          <c:order val="9"/>
          <c:spPr>
            <a:solidFill>
              <a:srgbClr val="775d97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Analysis'!$K$60</c:f>
              <c:numCache>
                <c:formatCode>General</c:formatCode>
                <c:ptCount val="1"/>
                <c:pt idx="0">
                  <c:v>82333</c:v>
                </c:pt>
              </c:numCache>
            </c:numRef>
          </c:val>
        </c:ser>
        <c:ser>
          <c:idx val="10"/>
          <c:order val="10"/>
          <c:spPr>
            <a:solidFill>
              <a:srgbClr val="46a1b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Analysis'!$L$60</c:f>
              <c:numCache>
                <c:formatCode>General</c:formatCode>
                <c:ptCount val="1"/>
                <c:pt idx="0">
                  <c:v>82333</c:v>
                </c:pt>
              </c:numCache>
            </c:numRef>
          </c:val>
        </c:ser>
        <c:ser>
          <c:idx val="11"/>
          <c:order val="11"/>
          <c:spPr>
            <a:solidFill>
              <a:srgbClr val="e78c41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Analysis'!$M$60</c:f>
              <c:numCache>
                <c:formatCode>General</c:formatCode>
                <c:ptCount val="1"/>
                <c:pt idx="0">
                  <c:v>82333</c:v>
                </c:pt>
              </c:numCache>
            </c:numRef>
          </c:val>
        </c:ser>
        <c:ser>
          <c:idx val="12"/>
          <c:order val="12"/>
          <c:spPr>
            <a:solidFill>
              <a:srgbClr val="7e9bc7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Analysis'!$B$61</c:f>
              <c:numCache>
                <c:formatCode>General</c:formatCode>
                <c:ptCount val="1"/>
                <c:pt idx="0">
                  <c:v>507000</c:v>
                </c:pt>
              </c:numCache>
            </c:numRef>
          </c:val>
        </c:ser>
        <c:ser>
          <c:idx val="13"/>
          <c:order val="13"/>
          <c:spPr>
            <a:solidFill>
              <a:srgbClr val="ca7e7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Analysis'!$C$61</c:f>
              <c:numCache>
                <c:formatCode>General</c:formatCode>
                <c:ptCount val="1"/>
                <c:pt idx="0">
                  <c:v>536000</c:v>
                </c:pt>
              </c:numCache>
            </c:numRef>
          </c:val>
        </c:ser>
        <c:ser>
          <c:idx val="14"/>
          <c:order val="14"/>
          <c:spPr>
            <a:solidFill>
              <a:srgbClr val="adc683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Analysis'!$D$61</c:f>
              <c:numCache>
                <c:formatCode>General</c:formatCode>
                <c:ptCount val="1"/>
                <c:pt idx="0">
                  <c:v>547000</c:v>
                </c:pt>
              </c:numCache>
            </c:numRef>
          </c:val>
        </c:ser>
        <c:ser>
          <c:idx val="15"/>
          <c:order val="15"/>
          <c:spPr>
            <a:solidFill>
              <a:srgbClr val="9a89b2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Analysis'!$E$61</c:f>
              <c:numCache>
                <c:formatCode>General</c:formatCode>
                <c:ptCount val="1"/>
                <c:pt idx="0">
                  <c:v>507000</c:v>
                </c:pt>
              </c:numCache>
            </c:numRef>
          </c:val>
        </c:ser>
        <c:ser>
          <c:idx val="16"/>
          <c:order val="16"/>
          <c:spPr>
            <a:solidFill>
              <a:srgbClr val="7cbac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Analysis'!$F$61</c:f>
              <c:numCache>
                <c:formatCode>General</c:formatCode>
                <c:ptCount val="1"/>
                <c:pt idx="0">
                  <c:v>538000</c:v>
                </c:pt>
              </c:numCache>
            </c:numRef>
          </c:val>
        </c:ser>
        <c:ser>
          <c:idx val="17"/>
          <c:order val="17"/>
          <c:spPr>
            <a:solidFill>
              <a:srgbClr val="f8aa7a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Analysis'!$G$61</c:f>
              <c:numCache>
                <c:formatCode>General</c:formatCode>
                <c:ptCount val="1"/>
                <c:pt idx="0">
                  <c:v>569000</c:v>
                </c:pt>
              </c:numCache>
            </c:numRef>
          </c:val>
        </c:ser>
        <c:ser>
          <c:idx val="18"/>
          <c:order val="18"/>
          <c:spPr>
            <a:solidFill>
              <a:srgbClr val="b5c3db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Analysis'!$H$61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9"/>
          <c:order val="19"/>
          <c:spPr>
            <a:solidFill>
              <a:srgbClr val="ddb5b5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Analysis'!$I$61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0"/>
          <c:order val="20"/>
          <c:spPr>
            <a:solidFill>
              <a:srgbClr val="ccdab7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Analysis'!$J$61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1"/>
          <c:order val="21"/>
          <c:spPr>
            <a:solidFill>
              <a:srgbClr val="c2bac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Analysis'!$K$61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2"/>
          <c:order val="22"/>
          <c:spPr>
            <a:solidFill>
              <a:srgbClr val="b5d4e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Analysis'!$L$61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3"/>
          <c:order val="23"/>
          <c:spPr>
            <a:solidFill>
              <a:srgbClr val="facab4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Analysis'!$M$61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gapWidth val="150"/>
        <c:overlap val="0"/>
        <c:axId val="10525778"/>
        <c:axId val="53475694"/>
      </c:barChart>
      <c:catAx>
        <c:axId val="105257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3475694"/>
        <c:crosses val="autoZero"/>
        <c:auto val="1"/>
        <c:lblAlgn val="ctr"/>
        <c:lblOffset val="100"/>
        <c:noMultiLvlLbl val="0"/>
      </c:catAx>
      <c:valAx>
        <c:axId val="5347569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Amount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052577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Monthly Net Income: Budget vs Actual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bfdbfe"/>
            </a:solidFill>
            <a:ln w="28440">
              <a:solidFill>
                <a:srgbClr val="bfdbf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Analysis'!$B$62</c:f>
              <c:numCache>
                <c:formatCode>General</c:formatCode>
                <c:ptCount val="1"/>
                <c:pt idx="0">
                  <c:v>41667</c:v>
                </c:pt>
              </c:numCache>
            </c:numRef>
          </c:val>
          <c:smooth val="1"/>
        </c:ser>
        <c:ser>
          <c:idx val="1"/>
          <c:order val="1"/>
          <c:spPr>
            <a:solidFill>
              <a:srgbClr val="10b981"/>
            </a:solidFill>
            <a:ln w="28440">
              <a:solidFill>
                <a:srgbClr val="10b981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Analysis'!$C$62</c:f>
              <c:numCache>
                <c:formatCode>General</c:formatCode>
                <c:ptCount val="1"/>
                <c:pt idx="0">
                  <c:v>41667</c:v>
                </c:pt>
              </c:numCache>
            </c:numRef>
          </c:val>
          <c:smooth val="1"/>
        </c:ser>
        <c:ser>
          <c:idx val="2"/>
          <c:order val="2"/>
          <c:spPr>
            <a:solidFill>
              <a:srgbClr val="789142"/>
            </a:solidFill>
            <a:ln w="28440">
              <a:solidFill>
                <a:srgbClr val="789142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Analysis'!$D$62</c:f>
              <c:numCache>
                <c:formatCode>General</c:formatCode>
                <c:ptCount val="1"/>
                <c:pt idx="0">
                  <c:v>41667</c:v>
                </c:pt>
              </c:numCache>
            </c:numRef>
          </c:val>
          <c:smooth val="1"/>
        </c:ser>
        <c:ser>
          <c:idx val="3"/>
          <c:order val="3"/>
          <c:spPr>
            <a:solidFill>
              <a:srgbClr val="624b7d"/>
            </a:solidFill>
            <a:ln w="28440">
              <a:solidFill>
                <a:srgbClr val="624b7d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Analysis'!$E$62</c:f>
              <c:numCache>
                <c:formatCode>General</c:formatCode>
                <c:ptCount val="1"/>
                <c:pt idx="0">
                  <c:v>41667</c:v>
                </c:pt>
              </c:numCache>
            </c:numRef>
          </c:val>
          <c:smooth val="1"/>
        </c:ser>
        <c:ser>
          <c:idx val="4"/>
          <c:order val="4"/>
          <c:spPr>
            <a:solidFill>
              <a:srgbClr val="37859a"/>
            </a:solidFill>
            <a:ln w="28440">
              <a:solidFill>
                <a:srgbClr val="37859a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Analysis'!$F$62</c:f>
              <c:numCache>
                <c:formatCode>General</c:formatCode>
                <c:ptCount val="1"/>
                <c:pt idx="0">
                  <c:v>41667</c:v>
                </c:pt>
              </c:numCache>
            </c:numRef>
          </c:val>
          <c:smooth val="1"/>
        </c:ser>
        <c:ser>
          <c:idx val="5"/>
          <c:order val="5"/>
          <c:spPr>
            <a:solidFill>
              <a:srgbClr val="c07332"/>
            </a:solidFill>
            <a:ln w="28440">
              <a:solidFill>
                <a:srgbClr val="c07332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Analysis'!$G$62</c:f>
              <c:numCache>
                <c:formatCode>General</c:formatCode>
                <c:ptCount val="1"/>
                <c:pt idx="0">
                  <c:v>41667</c:v>
                </c:pt>
              </c:numCache>
            </c:numRef>
          </c:val>
          <c:smooth val="1"/>
        </c:ser>
        <c:ser>
          <c:idx val="6"/>
          <c:order val="6"/>
          <c:spPr>
            <a:solidFill>
              <a:srgbClr val="4475b0"/>
            </a:solidFill>
            <a:ln w="28440">
              <a:solidFill>
                <a:srgbClr val="4475b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Analysis'!$H$62</c:f>
              <c:numCache>
                <c:formatCode>General</c:formatCode>
                <c:ptCount val="1"/>
                <c:pt idx="0">
                  <c:v>41667</c:v>
                </c:pt>
              </c:numCache>
            </c:numRef>
          </c:val>
          <c:smooth val="1"/>
        </c:ser>
        <c:ser>
          <c:idx val="7"/>
          <c:order val="7"/>
          <c:spPr>
            <a:solidFill>
              <a:srgbClr val="b24543"/>
            </a:solidFill>
            <a:ln w="28440">
              <a:solidFill>
                <a:srgbClr val="b24543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Analysis'!$I$62</c:f>
              <c:numCache>
                <c:formatCode>General</c:formatCode>
                <c:ptCount val="1"/>
                <c:pt idx="0">
                  <c:v>41667</c:v>
                </c:pt>
              </c:numCache>
            </c:numRef>
          </c:val>
          <c:smooth val="1"/>
        </c:ser>
        <c:ser>
          <c:idx val="8"/>
          <c:order val="8"/>
          <c:spPr>
            <a:solidFill>
              <a:srgbClr val="8ead4f"/>
            </a:solidFill>
            <a:ln w="28440">
              <a:solidFill>
                <a:srgbClr val="8ead4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Analysis'!$J$62</c:f>
              <c:numCache>
                <c:formatCode>General</c:formatCode>
                <c:ptCount val="1"/>
                <c:pt idx="0">
                  <c:v>41667</c:v>
                </c:pt>
              </c:numCache>
            </c:numRef>
          </c:val>
          <c:smooth val="1"/>
        </c:ser>
        <c:ser>
          <c:idx val="9"/>
          <c:order val="9"/>
          <c:spPr>
            <a:solidFill>
              <a:srgbClr val="745994"/>
            </a:solidFill>
            <a:ln w="28440">
              <a:solidFill>
                <a:srgbClr val="745994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Analysis'!$K$62</c:f>
              <c:numCache>
                <c:formatCode>General</c:formatCode>
                <c:ptCount val="1"/>
                <c:pt idx="0">
                  <c:v>41667</c:v>
                </c:pt>
              </c:numCache>
            </c:numRef>
          </c:val>
          <c:smooth val="1"/>
        </c:ser>
        <c:ser>
          <c:idx val="10"/>
          <c:order val="10"/>
          <c:spPr>
            <a:solidFill>
              <a:srgbClr val="419fb7"/>
            </a:solidFill>
            <a:ln w="28440">
              <a:solidFill>
                <a:srgbClr val="419fb7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Analysis'!$L$62</c:f>
              <c:numCache>
                <c:formatCode>General</c:formatCode>
                <c:ptCount val="1"/>
                <c:pt idx="0">
                  <c:v>41667</c:v>
                </c:pt>
              </c:numCache>
            </c:numRef>
          </c:val>
          <c:smooth val="1"/>
        </c:ser>
        <c:ser>
          <c:idx val="11"/>
          <c:order val="11"/>
          <c:spPr>
            <a:solidFill>
              <a:srgbClr val="e5883b"/>
            </a:solidFill>
            <a:ln w="28440">
              <a:solidFill>
                <a:srgbClr val="e5883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Analysis'!$M$62</c:f>
              <c:numCache>
                <c:formatCode>General</c:formatCode>
                <c:ptCount val="1"/>
                <c:pt idx="0">
                  <c:v>41667</c:v>
                </c:pt>
              </c:numCache>
            </c:numRef>
          </c:val>
          <c:smooth val="1"/>
        </c:ser>
        <c:ser>
          <c:idx val="12"/>
          <c:order val="12"/>
          <c:spPr>
            <a:solidFill>
              <a:srgbClr val="7997c4"/>
            </a:solidFill>
            <a:ln w="28440">
              <a:solidFill>
                <a:srgbClr val="7997c4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Analysis'!$B$63</c:f>
              <c:numCache>
                <c:formatCode>General</c:formatCode>
                <c:ptCount val="1"/>
                <c:pt idx="0">
                  <c:v>37000</c:v>
                </c:pt>
              </c:numCache>
            </c:numRef>
          </c:val>
          <c:smooth val="1"/>
        </c:ser>
        <c:ser>
          <c:idx val="13"/>
          <c:order val="13"/>
          <c:spPr>
            <a:solidFill>
              <a:srgbClr val="c77978"/>
            </a:solidFill>
            <a:ln w="28440">
              <a:solidFill>
                <a:srgbClr val="c77978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Analysis'!$C$63</c:f>
              <c:numCache>
                <c:formatCode>General</c:formatCode>
                <c:ptCount val="1"/>
                <c:pt idx="0">
                  <c:v>41000</c:v>
                </c:pt>
              </c:numCache>
            </c:numRef>
          </c:val>
          <c:smooth val="1"/>
        </c:ser>
        <c:ser>
          <c:idx val="14"/>
          <c:order val="14"/>
          <c:spPr>
            <a:solidFill>
              <a:srgbClr val="a9c37e"/>
            </a:solidFill>
            <a:ln w="28440">
              <a:solidFill>
                <a:srgbClr val="a9c37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Analysis'!$D$63</c:f>
              <c:numCache>
                <c:formatCode>General</c:formatCode>
                <c:ptCount val="1"/>
                <c:pt idx="0">
                  <c:v>35000</c:v>
                </c:pt>
              </c:numCache>
            </c:numRef>
          </c:val>
          <c:smooth val="1"/>
        </c:ser>
        <c:ser>
          <c:idx val="15"/>
          <c:order val="15"/>
          <c:spPr>
            <a:solidFill>
              <a:srgbClr val="9684af"/>
            </a:solidFill>
            <a:ln w="28440">
              <a:solidFill>
                <a:srgbClr val="9684a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Analysis'!$E$63</c:f>
              <c:numCache>
                <c:formatCode>General</c:formatCode>
                <c:ptCount val="1"/>
                <c:pt idx="0">
                  <c:v>28000</c:v>
                </c:pt>
              </c:numCache>
            </c:numRef>
          </c:val>
          <c:smooth val="1"/>
        </c:ser>
        <c:ser>
          <c:idx val="16"/>
          <c:order val="16"/>
          <c:spPr>
            <a:solidFill>
              <a:srgbClr val="77b6cc"/>
            </a:solidFill>
            <a:ln w="28440">
              <a:solidFill>
                <a:srgbClr val="77b6c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Analysis'!$F$63</c:f>
              <c:numCache>
                <c:formatCode>General</c:formatCode>
                <c:ptCount val="1"/>
                <c:pt idx="0">
                  <c:v>34000</c:v>
                </c:pt>
              </c:numCache>
            </c:numRef>
          </c:val>
          <c:smooth val="1"/>
        </c:ser>
        <c:ser>
          <c:idx val="17"/>
          <c:order val="17"/>
          <c:spPr>
            <a:solidFill>
              <a:srgbClr val="f5a574"/>
            </a:solidFill>
            <a:ln w="28440">
              <a:solidFill>
                <a:srgbClr val="f5a574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Analysis'!$G$63</c:f>
              <c:numCache>
                <c:formatCode>General</c:formatCode>
                <c:ptCount val="1"/>
                <c:pt idx="0">
                  <c:v>39000</c:v>
                </c:pt>
              </c:numCache>
            </c:numRef>
          </c:val>
          <c:smooth val="1"/>
        </c:ser>
        <c:ser>
          <c:idx val="18"/>
          <c:order val="18"/>
          <c:spPr>
            <a:solidFill>
              <a:srgbClr val="b0bed7"/>
            </a:solidFill>
            <a:ln w="28440">
              <a:solidFill>
                <a:srgbClr val="b0bed7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Analysis'!$H$63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</c:ser>
        <c:ser>
          <c:idx val="19"/>
          <c:order val="19"/>
          <c:spPr>
            <a:solidFill>
              <a:srgbClr val="d9b0b0"/>
            </a:solidFill>
            <a:ln w="28440">
              <a:solidFill>
                <a:srgbClr val="d9b0b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Analysis'!$I$63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</c:ser>
        <c:ser>
          <c:idx val="20"/>
          <c:order val="20"/>
          <c:spPr>
            <a:solidFill>
              <a:srgbClr val="c7d6b1"/>
            </a:solidFill>
            <a:ln w="28440">
              <a:solidFill>
                <a:srgbClr val="c7d6b1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Analysis'!$J$63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</c:ser>
        <c:ser>
          <c:idx val="21"/>
          <c:order val="21"/>
          <c:spPr>
            <a:solidFill>
              <a:srgbClr val="bdb4cb"/>
            </a:solidFill>
            <a:ln w="28440">
              <a:solidFill>
                <a:srgbClr val="bdb4c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Analysis'!$K$63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</c:ser>
        <c:ser>
          <c:idx val="22"/>
          <c:order val="22"/>
          <c:spPr>
            <a:solidFill>
              <a:srgbClr val="b0cfdc"/>
            </a:solidFill>
            <a:ln w="28440">
              <a:solidFill>
                <a:srgbClr val="b0cfd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Analysis'!$L$63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</c:ser>
        <c:ser>
          <c:idx val="23"/>
          <c:order val="23"/>
          <c:spPr>
            <a:solidFill>
              <a:srgbClr val="f6c4ae"/>
            </a:solidFill>
            <a:ln w="28440">
              <a:solidFill>
                <a:srgbClr val="f6c4a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'Variance Analysis'!$B$59:$M$59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'Variance Analysis'!$M$63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3611845"/>
        <c:axId val="19192026"/>
      </c:lineChart>
      <c:catAx>
        <c:axId val="336118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9192026"/>
        <c:crosses val="autoZero"/>
        <c:auto val="1"/>
        <c:lblAlgn val="ctr"/>
        <c:lblOffset val="100"/>
        <c:noMultiLvlLbl val="0"/>
      </c:catAx>
      <c:valAx>
        <c:axId val="1919202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Net Income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361184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56</xdr:row>
      <xdr:rowOff>0</xdr:rowOff>
    </xdr:from>
    <xdr:to>
      <xdr:col>5</xdr:col>
      <xdr:colOff>574200</xdr:colOff>
      <xdr:row>78</xdr:row>
      <xdr:rowOff>147600</xdr:rowOff>
    </xdr:to>
    <xdr:graphicFrame>
      <xdr:nvGraphicFramePr>
        <xdr:cNvPr id="0" name="Chart 1"/>
        <xdr:cNvGraphicFramePr/>
      </xdr:nvGraphicFramePr>
      <xdr:xfrm>
        <a:off x="0" y="11744280"/>
        <a:ext cx="719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78</xdr:row>
      <xdr:rowOff>0</xdr:rowOff>
    </xdr:from>
    <xdr:to>
      <xdr:col>5</xdr:col>
      <xdr:colOff>574200</xdr:colOff>
      <xdr:row>100</xdr:row>
      <xdr:rowOff>128520</xdr:rowOff>
    </xdr:to>
    <xdr:graphicFrame>
      <xdr:nvGraphicFramePr>
        <xdr:cNvPr id="1" name="Chart 2"/>
        <xdr:cNvGraphicFramePr/>
      </xdr:nvGraphicFramePr>
      <xdr:xfrm>
        <a:off x="0" y="15916320"/>
        <a:ext cx="719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finatune.com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finatune.com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finatune.com/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40AF"/>
    <pageSetUpPr fitToPage="false"/>
  </sheetPr>
  <dimension ref="A1:G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5" min="2" style="0" width="14"/>
    <col collapsed="false" customWidth="true" hidden="false" outlineLevel="0" max="6" min="6" style="0" width="16"/>
    <col collapsed="false" customWidth="true" hidden="false" outlineLevel="0" max="7" min="7" style="0" width="12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27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18" hidden="false" customHeight="true" outlineLevel="0" collapsed="false">
      <c r="A3" s="3" t="s">
        <v>2</v>
      </c>
      <c r="B3" s="3"/>
      <c r="C3" s="3"/>
      <c r="D3" s="3"/>
      <c r="E3" s="3"/>
      <c r="F3" s="3"/>
      <c r="G3" s="3"/>
    </row>
    <row r="4" customFormat="false" ht="7.5" hidden="false" customHeight="true" outlineLevel="0" collapsed="false"/>
    <row r="5" customFormat="false" ht="18" hidden="false" customHeight="true" outlineLevel="0" collapsed="false">
      <c r="A5" s="4" t="s">
        <v>3</v>
      </c>
      <c r="B5" s="4"/>
      <c r="C5" s="4"/>
      <c r="D5" s="4"/>
      <c r="E5" s="4"/>
      <c r="F5" s="4"/>
      <c r="G5" s="4"/>
    </row>
    <row r="6" customFormat="false" ht="18" hidden="false" customHeight="true" outlineLevel="0" collapsed="false">
      <c r="A6" s="5" t="s">
        <v>4</v>
      </c>
      <c r="B6" s="6" t="s">
        <v>5</v>
      </c>
      <c r="D6" s="5" t="s">
        <v>6</v>
      </c>
      <c r="E6" s="7" t="n">
        <v>2026</v>
      </c>
    </row>
    <row r="7" customFormat="false" ht="7.5" hidden="false" customHeight="true" outlineLevel="0" collapsed="false"/>
    <row r="8" customFormat="false" ht="18" hidden="false" customHeight="true" outlineLevel="0" collapsed="false">
      <c r="A8" s="4" t="s">
        <v>7</v>
      </c>
      <c r="B8" s="4"/>
      <c r="C8" s="4"/>
      <c r="D8" s="4"/>
      <c r="E8" s="4"/>
      <c r="F8" s="4"/>
      <c r="G8" s="4"/>
    </row>
    <row r="9" customFormat="false" ht="7.5" hidden="false" customHeight="true" outlineLevel="0" collapsed="false"/>
    <row r="10" customFormat="false" ht="31.5" hidden="false" customHeight="true" outlineLevel="0" collapsed="false">
      <c r="A10" s="8" t="s">
        <v>8</v>
      </c>
      <c r="B10" s="8" t="s">
        <v>9</v>
      </c>
      <c r="C10" s="8" t="s">
        <v>10</v>
      </c>
      <c r="D10" s="8" t="s">
        <v>11</v>
      </c>
      <c r="E10" s="8" t="s">
        <v>12</v>
      </c>
      <c r="F10" s="8" t="s">
        <v>13</v>
      </c>
      <c r="G10" s="8" t="s">
        <v>14</v>
      </c>
    </row>
    <row r="11" customFormat="false" ht="15.75" hidden="false" customHeight="true" outlineLevel="0" collapsed="false">
      <c r="A11" s="9" t="s">
        <v>15</v>
      </c>
      <c r="B11" s="10" t="n">
        <v>250000</v>
      </c>
      <c r="C11" s="10" t="n">
        <v>260000</v>
      </c>
      <c r="D11" s="10" t="n">
        <v>270000</v>
      </c>
      <c r="E11" s="10" t="n">
        <v>220000</v>
      </c>
      <c r="F11" s="11" t="n">
        <f aca="false">SUM(B11:E11)</f>
        <v>1000000</v>
      </c>
      <c r="G11" s="12" t="n">
        <f aca="false">IFERROR(F11/SUM($F$11:$F$15),0)</f>
        <v>0.484261501210654</v>
      </c>
    </row>
    <row r="12" customFormat="false" ht="15.75" hidden="false" customHeight="true" outlineLevel="0" collapsed="false">
      <c r="A12" s="13" t="s">
        <v>16</v>
      </c>
      <c r="B12" s="14" t="n">
        <v>100000</v>
      </c>
      <c r="C12" s="14" t="n">
        <v>110000</v>
      </c>
      <c r="D12" s="14" t="n">
        <v>120000</v>
      </c>
      <c r="E12" s="14" t="n">
        <v>130000</v>
      </c>
      <c r="F12" s="15" t="n">
        <f aca="false">SUM(B12:E12)</f>
        <v>460000</v>
      </c>
      <c r="G12" s="16" t="n">
        <f aca="false">IFERROR(F12/SUM($F$11:$F$15),0)</f>
        <v>0.222760290556901</v>
      </c>
    </row>
    <row r="13" customFormat="false" ht="15.75" hidden="false" customHeight="true" outlineLevel="0" collapsed="false">
      <c r="A13" s="9" t="s">
        <v>17</v>
      </c>
      <c r="B13" s="10" t="n">
        <v>50000</v>
      </c>
      <c r="C13" s="10" t="n">
        <v>55000</v>
      </c>
      <c r="D13" s="10" t="n">
        <v>60000</v>
      </c>
      <c r="E13" s="10" t="n">
        <v>45000</v>
      </c>
      <c r="F13" s="11" t="n">
        <f aca="false">SUM(B13:E13)</f>
        <v>210000</v>
      </c>
      <c r="G13" s="12" t="n">
        <f aca="false">IFERROR(F13/SUM($F$11:$F$15),0)</f>
        <v>0.101694915254237</v>
      </c>
    </row>
    <row r="14" customFormat="false" ht="15.75" hidden="false" customHeight="true" outlineLevel="0" collapsed="false">
      <c r="A14" s="13" t="s">
        <v>18</v>
      </c>
      <c r="B14" s="14" t="n">
        <v>80000</v>
      </c>
      <c r="C14" s="14" t="n">
        <v>80000</v>
      </c>
      <c r="D14" s="14" t="n">
        <v>80000</v>
      </c>
      <c r="E14" s="14" t="n">
        <v>80000</v>
      </c>
      <c r="F14" s="15" t="n">
        <f aca="false">SUM(B14:E14)</f>
        <v>320000</v>
      </c>
      <c r="G14" s="16" t="n">
        <f aca="false">IFERROR(F14/SUM($F$11:$F$15),0)</f>
        <v>0.154963680387409</v>
      </c>
    </row>
    <row r="15" customFormat="false" ht="15.75" hidden="false" customHeight="true" outlineLevel="0" collapsed="false">
      <c r="A15" s="9" t="s">
        <v>19</v>
      </c>
      <c r="B15" s="10" t="n">
        <v>20000</v>
      </c>
      <c r="C15" s="10" t="n">
        <v>15000</v>
      </c>
      <c r="D15" s="10" t="n">
        <v>18000</v>
      </c>
      <c r="E15" s="10" t="n">
        <v>22000</v>
      </c>
      <c r="F15" s="11" t="n">
        <f aca="false">SUM(B15:E15)</f>
        <v>75000</v>
      </c>
      <c r="G15" s="12" t="n">
        <f aca="false">IFERROR(F15/SUM($F$11:$F$15),0)</f>
        <v>0.036319612590799</v>
      </c>
    </row>
    <row r="16" customFormat="false" ht="7.5" hidden="false" customHeight="true" outlineLevel="0" collapsed="false"/>
    <row r="17" customFormat="false" ht="19.5" hidden="false" customHeight="true" outlineLevel="0" collapsed="false">
      <c r="A17" s="17" t="s">
        <v>20</v>
      </c>
      <c r="B17" s="18" t="n">
        <f aca="false">SUM(B11:B15)</f>
        <v>500000</v>
      </c>
      <c r="C17" s="18" t="n">
        <f aca="false">SUM(C11:C15)</f>
        <v>520000</v>
      </c>
      <c r="D17" s="18" t="n">
        <f aca="false">SUM(D11:D15)</f>
        <v>548000</v>
      </c>
      <c r="E17" s="18" t="n">
        <f aca="false">SUM(E11:E15)</f>
        <v>497000</v>
      </c>
      <c r="F17" s="18" t="n">
        <f aca="false">SUM(F11:F15)</f>
        <v>2065000</v>
      </c>
      <c r="G17" s="19" t="s">
        <v>21</v>
      </c>
    </row>
    <row r="18" customFormat="false" ht="7.5" hidden="false" customHeight="true" outlineLevel="0" collapsed="false"/>
    <row r="19" customFormat="false" ht="18" hidden="false" customHeight="true" outlineLevel="0" collapsed="false">
      <c r="A19" s="4" t="s">
        <v>22</v>
      </c>
      <c r="B19" s="4"/>
      <c r="C19" s="4"/>
      <c r="D19" s="4"/>
      <c r="E19" s="4"/>
      <c r="F19" s="4"/>
      <c r="G19" s="4"/>
    </row>
    <row r="20" customFormat="false" ht="7.5" hidden="false" customHeight="true" outlineLevel="0" collapsed="false"/>
    <row r="21" customFormat="false" ht="31.5" hidden="false" customHeight="true" outlineLevel="0" collapsed="false">
      <c r="A21" s="8" t="s">
        <v>23</v>
      </c>
      <c r="B21" s="8" t="s">
        <v>9</v>
      </c>
      <c r="C21" s="8" t="s">
        <v>10</v>
      </c>
      <c r="D21" s="8" t="s">
        <v>11</v>
      </c>
      <c r="E21" s="8" t="s">
        <v>12</v>
      </c>
      <c r="F21" s="8" t="s">
        <v>13</v>
      </c>
      <c r="G21" s="8" t="s">
        <v>24</v>
      </c>
    </row>
    <row r="22" customFormat="false" ht="15.75" hidden="false" customHeight="true" outlineLevel="0" collapsed="false">
      <c r="A22" s="9" t="s">
        <v>25</v>
      </c>
      <c r="B22" s="10" t="n">
        <v>60000</v>
      </c>
      <c r="C22" s="10" t="n">
        <v>62000</v>
      </c>
      <c r="D22" s="10" t="n">
        <v>65000</v>
      </c>
      <c r="E22" s="10" t="n">
        <v>53000</v>
      </c>
      <c r="F22" s="11" t="n">
        <f aca="false">SUM(B22:E22)</f>
        <v>240000</v>
      </c>
      <c r="G22" s="12" t="n">
        <f aca="false">IFERROR(F22/F17,0)</f>
        <v>0.116222760290557</v>
      </c>
    </row>
    <row r="23" customFormat="false" ht="15.75" hidden="false" customHeight="true" outlineLevel="0" collapsed="false">
      <c r="A23" s="13" t="s">
        <v>26</v>
      </c>
      <c r="B23" s="14" t="n">
        <v>40000</v>
      </c>
      <c r="C23" s="14" t="n">
        <v>42000</v>
      </c>
      <c r="D23" s="14" t="n">
        <v>44000</v>
      </c>
      <c r="E23" s="14" t="n">
        <v>38000</v>
      </c>
      <c r="F23" s="15" t="n">
        <f aca="false">SUM(B23:E23)</f>
        <v>164000</v>
      </c>
      <c r="G23" s="16" t="n">
        <f aca="false">IFERROR(F23/F17,0)</f>
        <v>0.0794188861985472</v>
      </c>
    </row>
    <row r="24" customFormat="false" ht="15.75" hidden="false" customHeight="true" outlineLevel="0" collapsed="false">
      <c r="A24" s="9" t="s">
        <v>27</v>
      </c>
      <c r="B24" s="10" t="n">
        <v>15000</v>
      </c>
      <c r="C24" s="10" t="n">
        <v>16000</v>
      </c>
      <c r="D24" s="10" t="n">
        <v>17000</v>
      </c>
      <c r="E24" s="10" t="n">
        <v>14000</v>
      </c>
      <c r="F24" s="11" t="n">
        <f aca="false">SUM(B24:E24)</f>
        <v>62000</v>
      </c>
      <c r="G24" s="12" t="n">
        <f aca="false">IFERROR(F24/F17,0)</f>
        <v>0.0300242130750605</v>
      </c>
    </row>
    <row r="25" customFormat="false" ht="15.75" hidden="false" customHeight="true" outlineLevel="0" collapsed="false">
      <c r="A25" s="13" t="s">
        <v>28</v>
      </c>
      <c r="B25" s="14" t="n">
        <v>5000</v>
      </c>
      <c r="C25" s="14" t="n">
        <v>5500</v>
      </c>
      <c r="D25" s="14" t="n">
        <v>6000</v>
      </c>
      <c r="E25" s="14" t="n">
        <v>5000</v>
      </c>
      <c r="F25" s="15" t="n">
        <f aca="false">SUM(B25:E25)</f>
        <v>21500</v>
      </c>
      <c r="G25" s="16" t="n">
        <f aca="false">IFERROR(F25/F17,0)</f>
        <v>0.0104116222760291</v>
      </c>
    </row>
    <row r="26" customFormat="false" ht="7.5" hidden="false" customHeight="true" outlineLevel="0" collapsed="false"/>
    <row r="27" customFormat="false" ht="19.5" hidden="false" customHeight="true" outlineLevel="0" collapsed="false">
      <c r="A27" s="20" t="s">
        <v>29</v>
      </c>
      <c r="B27" s="21" t="n">
        <f aca="false">SUM(B22:B25)</f>
        <v>120000</v>
      </c>
      <c r="C27" s="21" t="n">
        <f aca="false">SUM(C22:C25)</f>
        <v>125500</v>
      </c>
      <c r="D27" s="21" t="n">
        <f aca="false">SUM(D22:D25)</f>
        <v>132000</v>
      </c>
      <c r="E27" s="21" t="n">
        <f aca="false">SUM(E22:E25)</f>
        <v>110000</v>
      </c>
      <c r="F27" s="21" t="n">
        <f aca="false">SUM(F22:F25)</f>
        <v>487500</v>
      </c>
      <c r="G27" s="22" t="n">
        <f aca="false">IFERROR(F27/F17,0)</f>
        <v>0.236077481840194</v>
      </c>
    </row>
    <row r="28" customFormat="false" ht="7.5" hidden="false" customHeight="true" outlineLevel="0" collapsed="false"/>
    <row r="29" customFormat="false" ht="19.5" hidden="false" customHeight="true" outlineLevel="0" collapsed="false">
      <c r="A29" s="17" t="s">
        <v>30</v>
      </c>
      <c r="B29" s="18" t="n">
        <f aca="false">B17-B27</f>
        <v>380000</v>
      </c>
      <c r="C29" s="18" t="n">
        <f aca="false">C17-C27</f>
        <v>394500</v>
      </c>
      <c r="D29" s="18" t="n">
        <f aca="false">D17-D27</f>
        <v>416000</v>
      </c>
      <c r="E29" s="18" t="n">
        <f aca="false">E17-E27</f>
        <v>387000</v>
      </c>
      <c r="F29" s="18" t="n">
        <f aca="false">F17-F27</f>
        <v>1577500</v>
      </c>
      <c r="G29" s="23" t="n">
        <f aca="false">IFERROR(F29/F17,0)</f>
        <v>0.763922518159806</v>
      </c>
    </row>
    <row r="30" customFormat="false" ht="7.5" hidden="false" customHeight="true" outlineLevel="0" collapsed="false"/>
    <row r="31" customFormat="false" ht="18" hidden="false" customHeight="true" outlineLevel="0" collapsed="false">
      <c r="A31" s="4" t="s">
        <v>31</v>
      </c>
      <c r="B31" s="4"/>
      <c r="C31" s="4"/>
      <c r="D31" s="4"/>
      <c r="E31" s="4"/>
      <c r="F31" s="4"/>
      <c r="G31" s="4"/>
    </row>
    <row r="32" customFormat="false" ht="7.5" hidden="false" customHeight="true" outlineLevel="0" collapsed="false"/>
    <row r="33" customFormat="false" ht="31.5" hidden="false" customHeight="true" outlineLevel="0" collapsed="false">
      <c r="A33" s="8" t="s">
        <v>32</v>
      </c>
      <c r="B33" s="8" t="s">
        <v>9</v>
      </c>
      <c r="C33" s="8" t="s">
        <v>10</v>
      </c>
      <c r="D33" s="8" t="s">
        <v>11</v>
      </c>
      <c r="E33" s="8" t="s">
        <v>12</v>
      </c>
      <c r="F33" s="8" t="s">
        <v>13</v>
      </c>
      <c r="G33" s="8" t="s">
        <v>24</v>
      </c>
    </row>
    <row r="34" customFormat="false" ht="15.75" hidden="false" customHeight="true" outlineLevel="0" collapsed="false">
      <c r="A34" s="9" t="s">
        <v>33</v>
      </c>
      <c r="B34" s="10" t="n">
        <v>60000</v>
      </c>
      <c r="C34" s="10" t="n">
        <v>62000</v>
      </c>
      <c r="D34" s="10" t="n">
        <v>64000</v>
      </c>
      <c r="E34" s="10" t="n">
        <v>58000</v>
      </c>
      <c r="F34" s="11" t="n">
        <f aca="false">SUM(B34:E34)</f>
        <v>244000</v>
      </c>
      <c r="G34" s="12" t="n">
        <f aca="false">IFERROR(F34/F17,0)</f>
        <v>0.1181598062954</v>
      </c>
    </row>
    <row r="35" customFormat="false" ht="15.75" hidden="false" customHeight="true" outlineLevel="0" collapsed="false">
      <c r="A35" s="13" t="s">
        <v>34</v>
      </c>
      <c r="B35" s="14" t="n">
        <v>9000</v>
      </c>
      <c r="C35" s="14" t="n">
        <v>9300</v>
      </c>
      <c r="D35" s="14" t="n">
        <v>9600</v>
      </c>
      <c r="E35" s="14" t="n">
        <v>8700</v>
      </c>
      <c r="F35" s="15" t="n">
        <f aca="false">SUM(B35:E35)</f>
        <v>36600</v>
      </c>
      <c r="G35" s="16" t="n">
        <f aca="false">IFERROR(F35/F17,0)</f>
        <v>0.0177239709443099</v>
      </c>
    </row>
    <row r="36" customFormat="false" ht="15.75" hidden="false" customHeight="true" outlineLevel="0" collapsed="false">
      <c r="A36" s="9" t="s">
        <v>35</v>
      </c>
      <c r="B36" s="10" t="n">
        <v>8000</v>
      </c>
      <c r="C36" s="10" t="n">
        <v>8000</v>
      </c>
      <c r="D36" s="10" t="n">
        <v>8000</v>
      </c>
      <c r="E36" s="10" t="n">
        <v>8000</v>
      </c>
      <c r="F36" s="11" t="n">
        <f aca="false">SUM(B36:E36)</f>
        <v>32000</v>
      </c>
      <c r="G36" s="12" t="n">
        <f aca="false">IFERROR(F36/F17,0)</f>
        <v>0.0154963680387409</v>
      </c>
    </row>
    <row r="37" customFormat="false" ht="15.75" hidden="false" customHeight="true" outlineLevel="0" collapsed="false">
      <c r="A37" s="13" t="s">
        <v>36</v>
      </c>
      <c r="B37" s="14" t="n">
        <v>2000</v>
      </c>
      <c r="C37" s="14" t="n">
        <v>2100</v>
      </c>
      <c r="D37" s="14" t="n">
        <v>2200</v>
      </c>
      <c r="E37" s="14" t="n">
        <v>1900</v>
      </c>
      <c r="F37" s="15" t="n">
        <f aca="false">SUM(B37:E37)</f>
        <v>8200</v>
      </c>
      <c r="G37" s="16" t="n">
        <f aca="false">IFERROR(F37/F17,0)</f>
        <v>0.00397094430992736</v>
      </c>
    </row>
    <row r="38" customFormat="false" ht="15.75" hidden="false" customHeight="true" outlineLevel="0" collapsed="false">
      <c r="A38" s="9" t="s">
        <v>37</v>
      </c>
      <c r="B38" s="10" t="n">
        <v>1000</v>
      </c>
      <c r="C38" s="10" t="n">
        <v>900</v>
      </c>
      <c r="D38" s="10" t="n">
        <v>1100</v>
      </c>
      <c r="E38" s="10" t="n">
        <v>800</v>
      </c>
      <c r="F38" s="11" t="n">
        <f aca="false">SUM(B38:E38)</f>
        <v>3800</v>
      </c>
      <c r="G38" s="12" t="n">
        <f aca="false">IFERROR(F38/F17,0)</f>
        <v>0.00184019370460048</v>
      </c>
    </row>
    <row r="39" customFormat="false" ht="15.75" hidden="false" customHeight="true" outlineLevel="0" collapsed="false">
      <c r="A39" s="13" t="s">
        <v>38</v>
      </c>
      <c r="B39" s="14" t="n">
        <v>3000</v>
      </c>
      <c r="C39" s="14" t="n">
        <v>3000</v>
      </c>
      <c r="D39" s="14" t="n">
        <v>3000</v>
      </c>
      <c r="E39" s="14" t="n">
        <v>3000</v>
      </c>
      <c r="F39" s="15" t="n">
        <f aca="false">SUM(B39:E39)</f>
        <v>12000</v>
      </c>
      <c r="G39" s="16" t="n">
        <f aca="false">IFERROR(F39/F17,0)</f>
        <v>0.00581113801452785</v>
      </c>
    </row>
    <row r="40" customFormat="false" ht="15.75" hidden="false" customHeight="true" outlineLevel="0" collapsed="false">
      <c r="A40" s="9" t="s">
        <v>39</v>
      </c>
      <c r="B40" s="10" t="n">
        <v>1500</v>
      </c>
      <c r="C40" s="10" t="n">
        <v>1200</v>
      </c>
      <c r="D40" s="10" t="n">
        <v>1800</v>
      </c>
      <c r="E40" s="10" t="n">
        <v>1000</v>
      </c>
      <c r="F40" s="11" t="n">
        <f aca="false">SUM(B40:E40)</f>
        <v>5500</v>
      </c>
      <c r="G40" s="12" t="n">
        <f aca="false">IFERROR(F40/F17,0)</f>
        <v>0.0026634382566586</v>
      </c>
    </row>
    <row r="41" customFormat="false" ht="15.75" hidden="false" customHeight="true" outlineLevel="0" collapsed="false">
      <c r="A41" s="13" t="s">
        <v>40</v>
      </c>
      <c r="B41" s="14" t="n">
        <v>5000</v>
      </c>
      <c r="C41" s="14" t="n">
        <v>5000</v>
      </c>
      <c r="D41" s="14" t="n">
        <v>5000</v>
      </c>
      <c r="E41" s="14" t="n">
        <v>5000</v>
      </c>
      <c r="F41" s="15" t="n">
        <f aca="false">SUM(B41:E41)</f>
        <v>20000</v>
      </c>
      <c r="G41" s="16" t="n">
        <f aca="false">IFERROR(F41/F17,0)</f>
        <v>0.00968523002421308</v>
      </c>
    </row>
    <row r="42" customFormat="false" ht="15.75" hidden="false" customHeight="true" outlineLevel="0" collapsed="false">
      <c r="A42" s="9" t="s">
        <v>41</v>
      </c>
      <c r="B42" s="10" t="n">
        <v>4000</v>
      </c>
      <c r="C42" s="10" t="n">
        <v>4000</v>
      </c>
      <c r="D42" s="10" t="n">
        <v>4000</v>
      </c>
      <c r="E42" s="10" t="n">
        <v>4000</v>
      </c>
      <c r="F42" s="11" t="n">
        <f aca="false">SUM(B42:E42)</f>
        <v>16000</v>
      </c>
      <c r="G42" s="12" t="n">
        <f aca="false">IFERROR(F42/F17,0)</f>
        <v>0.00774818401937046</v>
      </c>
    </row>
    <row r="43" customFormat="false" ht="15.75" hidden="false" customHeight="true" outlineLevel="0" collapsed="false">
      <c r="A43" s="13" t="s">
        <v>42</v>
      </c>
      <c r="B43" s="14" t="n">
        <v>12000</v>
      </c>
      <c r="C43" s="14" t="n">
        <v>14000</v>
      </c>
      <c r="D43" s="14" t="n">
        <v>15000</v>
      </c>
      <c r="E43" s="14" t="n">
        <v>10000</v>
      </c>
      <c r="F43" s="15" t="n">
        <f aca="false">SUM(B43:E43)</f>
        <v>51000</v>
      </c>
      <c r="G43" s="16" t="n">
        <f aca="false">IFERROR(F43/F17,0)</f>
        <v>0.0246973365617433</v>
      </c>
    </row>
    <row r="44" customFormat="false" ht="15.75" hidden="false" customHeight="true" outlineLevel="0" collapsed="false">
      <c r="A44" s="9" t="s">
        <v>43</v>
      </c>
      <c r="B44" s="10" t="n">
        <v>5000</v>
      </c>
      <c r="C44" s="10" t="n">
        <v>5000</v>
      </c>
      <c r="D44" s="10" t="n">
        <v>5000</v>
      </c>
      <c r="E44" s="10" t="n">
        <v>5000</v>
      </c>
      <c r="F44" s="11" t="n">
        <f aca="false">SUM(B44:E44)</f>
        <v>20000</v>
      </c>
      <c r="G44" s="12" t="n">
        <f aca="false">IFERROR(F44/F17,0)</f>
        <v>0.00968523002421308</v>
      </c>
    </row>
    <row r="45" customFormat="false" ht="15.75" hidden="false" customHeight="true" outlineLevel="0" collapsed="false">
      <c r="A45" s="13" t="s">
        <v>44</v>
      </c>
      <c r="B45" s="14" t="n">
        <v>800</v>
      </c>
      <c r="C45" s="14" t="n">
        <v>800</v>
      </c>
      <c r="D45" s="14" t="n">
        <v>800</v>
      </c>
      <c r="E45" s="14" t="n">
        <v>800</v>
      </c>
      <c r="F45" s="15" t="n">
        <f aca="false">SUM(B45:E45)</f>
        <v>3200</v>
      </c>
      <c r="G45" s="16" t="n">
        <f aca="false">IFERROR(F45/F17,0)</f>
        <v>0.00154963680387409</v>
      </c>
    </row>
    <row r="46" customFormat="false" ht="15.75" hidden="false" customHeight="true" outlineLevel="0" collapsed="false">
      <c r="A46" s="9" t="s">
        <v>45</v>
      </c>
      <c r="B46" s="10" t="n">
        <v>3000</v>
      </c>
      <c r="C46" s="10" t="n">
        <v>3500</v>
      </c>
      <c r="D46" s="10" t="n">
        <v>4000</v>
      </c>
      <c r="E46" s="10" t="n">
        <v>2000</v>
      </c>
      <c r="F46" s="11" t="n">
        <f aca="false">SUM(B46:E46)</f>
        <v>12500</v>
      </c>
      <c r="G46" s="12" t="n">
        <f aca="false">IFERROR(F46/F17,0)</f>
        <v>0.00605326876513317</v>
      </c>
    </row>
    <row r="47" customFormat="false" ht="15.75" hidden="false" customHeight="true" outlineLevel="0" collapsed="false">
      <c r="A47" s="13" t="s">
        <v>46</v>
      </c>
      <c r="B47" s="14" t="n">
        <v>2000</v>
      </c>
      <c r="C47" s="14" t="n">
        <v>1500</v>
      </c>
      <c r="D47" s="14" t="n">
        <v>2500</v>
      </c>
      <c r="E47" s="14" t="n">
        <v>1000</v>
      </c>
      <c r="F47" s="15" t="n">
        <f aca="false">SUM(B47:E47)</f>
        <v>7000</v>
      </c>
      <c r="G47" s="16" t="n">
        <f aca="false">IFERROR(F47/F17,0)</f>
        <v>0.00338983050847458</v>
      </c>
    </row>
    <row r="48" customFormat="false" ht="15.75" hidden="false" customHeight="true" outlineLevel="0" collapsed="false">
      <c r="A48" s="9" t="s">
        <v>47</v>
      </c>
      <c r="B48" s="10" t="n">
        <v>2000</v>
      </c>
      <c r="C48" s="10" t="n">
        <v>2000</v>
      </c>
      <c r="D48" s="10" t="n">
        <v>2000</v>
      </c>
      <c r="E48" s="10" t="n">
        <v>2000</v>
      </c>
      <c r="F48" s="11" t="n">
        <f aca="false">SUM(B48:E48)</f>
        <v>8000</v>
      </c>
      <c r="G48" s="12" t="n">
        <f aca="false">IFERROR(F48/F17,0)</f>
        <v>0.00387409200968523</v>
      </c>
    </row>
    <row r="49" customFormat="false" ht="7.5" hidden="false" customHeight="true" outlineLevel="0" collapsed="false"/>
    <row r="50" customFormat="false" ht="19.5" hidden="false" customHeight="true" outlineLevel="0" collapsed="false">
      <c r="A50" s="20" t="s">
        <v>48</v>
      </c>
      <c r="B50" s="21" t="n">
        <f aca="false">SUM(B34:B48)</f>
        <v>118300</v>
      </c>
      <c r="C50" s="21" t="n">
        <f aca="false">SUM(C34:C48)</f>
        <v>122300</v>
      </c>
      <c r="D50" s="21" t="n">
        <f aca="false">SUM(D34:D48)</f>
        <v>128000</v>
      </c>
      <c r="E50" s="21" t="n">
        <f aca="false">SUM(E34:E48)</f>
        <v>111200</v>
      </c>
      <c r="F50" s="21" t="n">
        <f aca="false">SUM(F34:F48)</f>
        <v>479800</v>
      </c>
      <c r="G50" s="22" t="n">
        <f aca="false">IFERROR(F50/F17,0)</f>
        <v>0.232348668280872</v>
      </c>
    </row>
    <row r="51" customFormat="false" ht="7.5" hidden="false" customHeight="true" outlineLevel="0" collapsed="false"/>
    <row r="52" customFormat="false" ht="19.5" hidden="false" customHeight="true" outlineLevel="0" collapsed="false">
      <c r="A52" s="17" t="s">
        <v>49</v>
      </c>
      <c r="B52" s="18" t="n">
        <f aca="false">B29-B50</f>
        <v>261700</v>
      </c>
      <c r="C52" s="18" t="n">
        <f aca="false">C29-C50</f>
        <v>272200</v>
      </c>
      <c r="D52" s="18" t="n">
        <f aca="false">D29-D50</f>
        <v>288000</v>
      </c>
      <c r="E52" s="18" t="n">
        <f aca="false">E29-E50</f>
        <v>275800</v>
      </c>
      <c r="F52" s="18" t="n">
        <f aca="false">F29-F50</f>
        <v>1097700</v>
      </c>
      <c r="G52" s="23" t="n">
        <f aca="false">IFERROR(F52/F17,0)</f>
        <v>0.531573849878935</v>
      </c>
    </row>
    <row r="53" customFormat="false" ht="7.5" hidden="false" customHeight="true" outlineLevel="0" collapsed="false"/>
    <row r="54" customFormat="false" ht="18" hidden="false" customHeight="true" outlineLevel="0" collapsed="false">
      <c r="A54" s="4" t="s">
        <v>50</v>
      </c>
      <c r="B54" s="4"/>
      <c r="C54" s="4"/>
      <c r="D54" s="4"/>
      <c r="E54" s="4"/>
      <c r="F54" s="4"/>
    </row>
    <row r="55" customFormat="false" ht="7.5" hidden="false" customHeight="true" outlineLevel="0" collapsed="false"/>
    <row r="56" customFormat="false" ht="31.5" hidden="false" customHeight="true" outlineLevel="0" collapsed="false">
      <c r="A56" s="8" t="s">
        <v>51</v>
      </c>
      <c r="B56" s="8" t="s">
        <v>9</v>
      </c>
      <c r="C56" s="8" t="s">
        <v>10</v>
      </c>
      <c r="D56" s="8" t="s">
        <v>11</v>
      </c>
      <c r="E56" s="8" t="s">
        <v>12</v>
      </c>
      <c r="F56" s="8" t="s">
        <v>13</v>
      </c>
    </row>
    <row r="57" customFormat="false" ht="15.75" hidden="false" customHeight="true" outlineLevel="0" collapsed="false">
      <c r="A57" s="9" t="s">
        <v>52</v>
      </c>
      <c r="B57" s="10" t="n">
        <v>2500</v>
      </c>
      <c r="C57" s="10" t="n">
        <v>2500</v>
      </c>
      <c r="D57" s="10" t="n">
        <v>2500</v>
      </c>
      <c r="E57" s="10" t="n">
        <v>2500</v>
      </c>
      <c r="F57" s="11" t="n">
        <f aca="false">SUM(B57:E57)</f>
        <v>10000</v>
      </c>
    </row>
    <row r="58" customFormat="false" ht="15.75" hidden="false" customHeight="true" outlineLevel="0" collapsed="false">
      <c r="A58" s="13" t="s">
        <v>53</v>
      </c>
      <c r="B58" s="14" t="n">
        <v>1000</v>
      </c>
      <c r="C58" s="14" t="n">
        <v>1000</v>
      </c>
      <c r="D58" s="14" t="n">
        <v>1000</v>
      </c>
      <c r="E58" s="14" t="n">
        <v>1000</v>
      </c>
      <c r="F58" s="15" t="n">
        <f aca="false">SUM(B58:E58)</f>
        <v>4000</v>
      </c>
    </row>
    <row r="59" customFormat="false" ht="7.5" hidden="false" customHeight="true" outlineLevel="0" collapsed="false"/>
    <row r="60" customFormat="false" ht="19.5" hidden="false" customHeight="true" outlineLevel="0" collapsed="false">
      <c r="A60" s="20" t="s">
        <v>54</v>
      </c>
      <c r="B60" s="21" t="n">
        <f aca="false">SUM(B57:B58)</f>
        <v>3500</v>
      </c>
      <c r="C60" s="21" t="n">
        <f aca="false">SUM(C57:C58)</f>
        <v>3500</v>
      </c>
      <c r="D60" s="21" t="n">
        <f aca="false">SUM(D57:D58)</f>
        <v>3500</v>
      </c>
      <c r="E60" s="21" t="n">
        <f aca="false">SUM(E57:E58)</f>
        <v>3500</v>
      </c>
      <c r="F60" s="21" t="n">
        <f aca="false">SUM(F57:F58)</f>
        <v>14000</v>
      </c>
    </row>
    <row r="61" customFormat="false" ht="7.5" hidden="false" customHeight="true" outlineLevel="0" collapsed="false"/>
    <row r="62" customFormat="false" ht="19.5" hidden="false" customHeight="true" outlineLevel="0" collapsed="false">
      <c r="A62" s="17" t="s">
        <v>55</v>
      </c>
      <c r="B62" s="18" t="n">
        <f aca="false">B52-B60</f>
        <v>258200</v>
      </c>
      <c r="C62" s="18" t="n">
        <f aca="false">C52-C60</f>
        <v>268700</v>
      </c>
      <c r="D62" s="18" t="n">
        <f aca="false">D52-D60</f>
        <v>284500</v>
      </c>
      <c r="E62" s="18" t="n">
        <f aca="false">E52-E60</f>
        <v>272300</v>
      </c>
      <c r="F62" s="18" t="n">
        <f aca="false">F52-F60</f>
        <v>1083700</v>
      </c>
    </row>
    <row r="63" customFormat="false" ht="7.5" hidden="false" customHeight="true" outlineLevel="0" collapsed="false"/>
    <row r="64" customFormat="false" ht="18" hidden="false" customHeight="true" outlineLevel="0" collapsed="false">
      <c r="A64" s="5" t="s">
        <v>56</v>
      </c>
      <c r="B64" s="24" t="n">
        <v>0.21</v>
      </c>
    </row>
    <row r="65" customFormat="false" ht="7.5" hidden="false" customHeight="true" outlineLevel="0" collapsed="false"/>
    <row r="66" customFormat="false" ht="19.5" hidden="false" customHeight="true" outlineLevel="0" collapsed="false">
      <c r="A66" s="20" t="s">
        <v>57</v>
      </c>
      <c r="B66" s="21" t="n">
        <f aca="false">B62*$B$64</f>
        <v>54222</v>
      </c>
      <c r="C66" s="21" t="n">
        <f aca="false">C62*$B$64</f>
        <v>56427</v>
      </c>
      <c r="D66" s="21" t="n">
        <f aca="false">D62*$B$64</f>
        <v>59745</v>
      </c>
      <c r="E66" s="21" t="n">
        <f aca="false">E62*$B$64</f>
        <v>57183</v>
      </c>
      <c r="F66" s="21" t="n">
        <f aca="false">F62*$B$64</f>
        <v>227577</v>
      </c>
    </row>
    <row r="67" customFormat="false" ht="7.5" hidden="false" customHeight="true" outlineLevel="0" collapsed="false"/>
    <row r="68" customFormat="false" ht="27.75" hidden="false" customHeight="true" outlineLevel="0" collapsed="false">
      <c r="A68" s="25" t="s">
        <v>58</v>
      </c>
      <c r="B68" s="26" t="n">
        <f aca="false">B62-B66</f>
        <v>203978</v>
      </c>
      <c r="C68" s="26" t="n">
        <f aca="false">C62-C66</f>
        <v>212273</v>
      </c>
      <c r="D68" s="26" t="n">
        <f aca="false">D62-D66</f>
        <v>224755</v>
      </c>
      <c r="E68" s="26" t="n">
        <f aca="false">E62-E66</f>
        <v>215117</v>
      </c>
      <c r="F68" s="26" t="n">
        <f aca="false">F62-F66</f>
        <v>856123</v>
      </c>
      <c r="G68" s="27" t="n">
        <f aca="false">IFERROR(F68/F17,0)</f>
        <v>0.414587409200969</v>
      </c>
    </row>
  </sheetData>
  <mergeCells count="8">
    <mergeCell ref="A1:G1"/>
    <mergeCell ref="A2:G2"/>
    <mergeCell ref="A3:G3"/>
    <mergeCell ref="A5:G5"/>
    <mergeCell ref="A8:G8"/>
    <mergeCell ref="A19:G19"/>
    <mergeCell ref="A31:G31"/>
    <mergeCell ref="A54:F54"/>
  </mergeCells>
  <hyperlinks>
    <hyperlink ref="A1" r:id="rId1" display="FINATUNE — finatune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0B981"/>
    <pageSetUpPr fitToPage="false"/>
  </sheetPr>
  <dimension ref="A1:AL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40" min="2" style="0" width="10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27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8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7.5" hidden="false" customHeight="true" outlineLevel="0" collapsed="false"/>
    <row r="5" customFormat="false" ht="18" hidden="false" customHeight="true" outlineLevel="0" collapsed="false">
      <c r="A5" s="4" t="s">
        <v>59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customFormat="false" ht="7.5" hidden="false" customHeight="true" outlineLevel="0" collapsed="false"/>
    <row r="7" customFormat="false" ht="36" hidden="false" customHeight="true" outlineLevel="0" collapsed="false">
      <c r="A7" s="28" t="s">
        <v>60</v>
      </c>
      <c r="B7" s="28" t="s">
        <v>61</v>
      </c>
      <c r="C7" s="28" t="s">
        <v>62</v>
      </c>
      <c r="D7" s="28" t="s">
        <v>63</v>
      </c>
      <c r="E7" s="28" t="s">
        <v>64</v>
      </c>
      <c r="F7" s="28" t="s">
        <v>65</v>
      </c>
      <c r="G7" s="28" t="s">
        <v>66</v>
      </c>
      <c r="H7" s="28" t="s">
        <v>67</v>
      </c>
      <c r="I7" s="28" t="s">
        <v>68</v>
      </c>
      <c r="J7" s="28" t="s">
        <v>69</v>
      </c>
      <c r="K7" s="28" t="s">
        <v>70</v>
      </c>
      <c r="L7" s="28" t="s">
        <v>71</v>
      </c>
      <c r="M7" s="28" t="s">
        <v>72</v>
      </c>
      <c r="N7" s="28" t="s">
        <v>73</v>
      </c>
      <c r="O7" s="28" t="s">
        <v>74</v>
      </c>
      <c r="P7" s="28" t="s">
        <v>75</v>
      </c>
      <c r="Q7" s="28" t="s">
        <v>76</v>
      </c>
      <c r="R7" s="28" t="s">
        <v>77</v>
      </c>
      <c r="S7" s="28" t="s">
        <v>78</v>
      </c>
      <c r="T7" s="28" t="s">
        <v>79</v>
      </c>
      <c r="U7" s="28" t="s">
        <v>80</v>
      </c>
      <c r="V7" s="28" t="s">
        <v>81</v>
      </c>
      <c r="W7" s="28" t="s">
        <v>82</v>
      </c>
      <c r="X7" s="28" t="s">
        <v>83</v>
      </c>
      <c r="Y7" s="28" t="s">
        <v>84</v>
      </c>
      <c r="Z7" s="28" t="s">
        <v>85</v>
      </c>
      <c r="AA7" s="28" t="s">
        <v>86</v>
      </c>
      <c r="AB7" s="28" t="s">
        <v>87</v>
      </c>
      <c r="AC7" s="28" t="s">
        <v>88</v>
      </c>
      <c r="AD7" s="28" t="s">
        <v>89</v>
      </c>
      <c r="AE7" s="28" t="s">
        <v>90</v>
      </c>
      <c r="AF7" s="28" t="s">
        <v>91</v>
      </c>
      <c r="AG7" s="28" t="s">
        <v>92</v>
      </c>
      <c r="AH7" s="28" t="s">
        <v>93</v>
      </c>
      <c r="AI7" s="28" t="s">
        <v>94</v>
      </c>
      <c r="AJ7" s="28" t="s">
        <v>95</v>
      </c>
      <c r="AK7" s="28" t="s">
        <v>96</v>
      </c>
      <c r="AL7" s="29" t="s">
        <v>97</v>
      </c>
    </row>
    <row r="8" customFormat="false" ht="7.5" hidden="false" customHeight="true" outlineLevel="0" collapsed="false"/>
    <row r="9" customFormat="false" ht="18" hidden="false" customHeight="true" outlineLevel="0" collapsed="false">
      <c r="A9" s="4" t="s">
        <v>98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customFormat="false" ht="13.5" hidden="false" customHeight="true" outlineLevel="0" collapsed="false">
      <c r="A10" s="30" t="s">
        <v>15</v>
      </c>
      <c r="B10" s="31" t="n">
        <v>83333</v>
      </c>
      <c r="C10" s="31" t="n">
        <v>255000</v>
      </c>
      <c r="D10" s="32" t="n">
        <f aca="false">C10-B10</f>
        <v>171667</v>
      </c>
      <c r="E10" s="31" t="n">
        <v>83333</v>
      </c>
      <c r="F10" s="31" t="n">
        <v>270000</v>
      </c>
      <c r="G10" s="32" t="n">
        <f aca="false">F10-E10</f>
        <v>186667</v>
      </c>
      <c r="H10" s="31" t="n">
        <v>83333</v>
      </c>
      <c r="I10" s="31" t="n">
        <v>268000</v>
      </c>
      <c r="J10" s="32" t="n">
        <f aca="false">I10-H10</f>
        <v>184667</v>
      </c>
      <c r="K10" s="31" t="n">
        <v>86667</v>
      </c>
      <c r="L10" s="31" t="n">
        <v>225000</v>
      </c>
      <c r="M10" s="32" t="n">
        <f aca="false">L10-K10</f>
        <v>138333</v>
      </c>
      <c r="N10" s="31" t="n">
        <v>86667</v>
      </c>
      <c r="O10" s="31" t="n">
        <v>260000</v>
      </c>
      <c r="P10" s="32" t="n">
        <f aca="false">O10-N10</f>
        <v>173333</v>
      </c>
      <c r="Q10" s="31" t="n">
        <v>86667</v>
      </c>
      <c r="R10" s="31" t="n">
        <v>272000</v>
      </c>
      <c r="S10" s="32" t="n">
        <f aca="false">R10-Q10</f>
        <v>185333</v>
      </c>
      <c r="T10" s="31" t="n">
        <v>90000</v>
      </c>
      <c r="U10" s="31" t="n">
        <v>0</v>
      </c>
      <c r="V10" s="32" t="n">
        <f aca="false">U10-T10</f>
        <v>-90000</v>
      </c>
      <c r="W10" s="31" t="n">
        <v>90000</v>
      </c>
      <c r="X10" s="31" t="n">
        <v>0</v>
      </c>
      <c r="Y10" s="32" t="n">
        <f aca="false">X10-W10</f>
        <v>-90000</v>
      </c>
      <c r="Z10" s="31" t="n">
        <v>90000</v>
      </c>
      <c r="AA10" s="31" t="n">
        <v>0</v>
      </c>
      <c r="AB10" s="32" t="n">
        <f aca="false">AA10-Z10</f>
        <v>-90000</v>
      </c>
      <c r="AC10" s="31" t="n">
        <v>73333</v>
      </c>
      <c r="AD10" s="31" t="n">
        <v>0</v>
      </c>
      <c r="AE10" s="32" t="n">
        <f aca="false">AD10-AC10</f>
        <v>-73333</v>
      </c>
      <c r="AF10" s="31" t="n">
        <v>73333</v>
      </c>
      <c r="AG10" s="31" t="n">
        <v>0</v>
      </c>
      <c r="AH10" s="32" t="n">
        <f aca="false">AG10-AF10</f>
        <v>-73333</v>
      </c>
      <c r="AI10" s="31" t="n">
        <v>73333</v>
      </c>
      <c r="AJ10" s="31" t="n">
        <v>0</v>
      </c>
      <c r="AK10" s="32" t="n">
        <f aca="false">AJ10-AI10</f>
        <v>-73333</v>
      </c>
      <c r="AL10" s="33" t="n">
        <f aca="false">SUM(B10,E10,H10,K10,N10,Q10,T10,W10,Z10,AC10,AF10,AI10)</f>
        <v>999999</v>
      </c>
    </row>
    <row r="11" customFormat="false" ht="13.5" hidden="false" customHeight="true" outlineLevel="0" collapsed="false">
      <c r="A11" s="34" t="s">
        <v>16</v>
      </c>
      <c r="B11" s="35" t="n">
        <v>33333</v>
      </c>
      <c r="C11" s="35" t="n">
        <v>102000</v>
      </c>
      <c r="D11" s="36" t="n">
        <f aca="false">C11-B11</f>
        <v>68667</v>
      </c>
      <c r="E11" s="35" t="n">
        <v>33333</v>
      </c>
      <c r="F11" s="35" t="n">
        <v>115000</v>
      </c>
      <c r="G11" s="36" t="n">
        <f aca="false">F11-E11</f>
        <v>81667</v>
      </c>
      <c r="H11" s="35" t="n">
        <v>33333</v>
      </c>
      <c r="I11" s="35" t="n">
        <v>118000</v>
      </c>
      <c r="J11" s="36" t="n">
        <f aca="false">I11-H11</f>
        <v>84667</v>
      </c>
      <c r="K11" s="35" t="n">
        <v>36667</v>
      </c>
      <c r="L11" s="35" t="n">
        <v>132000</v>
      </c>
      <c r="M11" s="36" t="n">
        <f aca="false">L11-K11</f>
        <v>95333</v>
      </c>
      <c r="N11" s="35" t="n">
        <v>36667</v>
      </c>
      <c r="O11" s="35" t="n">
        <v>128000</v>
      </c>
      <c r="P11" s="36" t="n">
        <f aca="false">O11-N11</f>
        <v>91333</v>
      </c>
      <c r="Q11" s="35" t="n">
        <v>36667</v>
      </c>
      <c r="R11" s="35" t="n">
        <v>135000</v>
      </c>
      <c r="S11" s="36" t="n">
        <f aca="false">R11-Q11</f>
        <v>98333</v>
      </c>
      <c r="T11" s="35" t="n">
        <v>40000</v>
      </c>
      <c r="U11" s="35" t="n">
        <v>0</v>
      </c>
      <c r="V11" s="36" t="n">
        <f aca="false">U11-T11</f>
        <v>-40000</v>
      </c>
      <c r="W11" s="35" t="n">
        <v>40000</v>
      </c>
      <c r="X11" s="35" t="n">
        <v>0</v>
      </c>
      <c r="Y11" s="36" t="n">
        <f aca="false">X11-W11</f>
        <v>-40000</v>
      </c>
      <c r="Z11" s="35" t="n">
        <v>40000</v>
      </c>
      <c r="AA11" s="35" t="n">
        <v>0</v>
      </c>
      <c r="AB11" s="36" t="n">
        <f aca="false">AA11-Z11</f>
        <v>-40000</v>
      </c>
      <c r="AC11" s="35" t="n">
        <v>43333</v>
      </c>
      <c r="AD11" s="35" t="n">
        <v>0</v>
      </c>
      <c r="AE11" s="36" t="n">
        <f aca="false">AD11-AC11</f>
        <v>-43333</v>
      </c>
      <c r="AF11" s="35" t="n">
        <v>43333</v>
      </c>
      <c r="AG11" s="35" t="n">
        <v>0</v>
      </c>
      <c r="AH11" s="36" t="n">
        <f aca="false">AG11-AF11</f>
        <v>-43333</v>
      </c>
      <c r="AI11" s="35" t="n">
        <v>43333</v>
      </c>
      <c r="AJ11" s="35" t="n">
        <v>0</v>
      </c>
      <c r="AK11" s="36" t="n">
        <f aca="false">AJ11-AI11</f>
        <v>-43333</v>
      </c>
      <c r="AL11" s="33" t="n">
        <f aca="false">SUM(B11,E11,H11,K11,N11,Q11,T11,W11,Z11,AC11,AF11,AI11)</f>
        <v>459999</v>
      </c>
    </row>
    <row r="12" customFormat="false" ht="13.5" hidden="false" customHeight="true" outlineLevel="0" collapsed="false">
      <c r="A12" s="30" t="s">
        <v>17</v>
      </c>
      <c r="B12" s="31" t="n">
        <v>16667</v>
      </c>
      <c r="C12" s="31" t="n">
        <v>48000</v>
      </c>
      <c r="D12" s="32" t="n">
        <f aca="false">C12-B12</f>
        <v>31333</v>
      </c>
      <c r="E12" s="31" t="n">
        <v>16667</v>
      </c>
      <c r="F12" s="31" t="n">
        <v>57000</v>
      </c>
      <c r="G12" s="32" t="n">
        <f aca="false">F12-E12</f>
        <v>40333</v>
      </c>
      <c r="H12" s="31" t="n">
        <v>16667</v>
      </c>
      <c r="I12" s="31" t="n">
        <v>62000</v>
      </c>
      <c r="J12" s="32" t="n">
        <f aca="false">I12-H12</f>
        <v>45333</v>
      </c>
      <c r="K12" s="31" t="n">
        <v>18333</v>
      </c>
      <c r="L12" s="31" t="n">
        <v>46000</v>
      </c>
      <c r="M12" s="32" t="n">
        <f aca="false">L12-K12</f>
        <v>27667</v>
      </c>
      <c r="N12" s="31" t="n">
        <v>18333</v>
      </c>
      <c r="O12" s="31" t="n">
        <v>52000</v>
      </c>
      <c r="P12" s="32" t="n">
        <f aca="false">O12-N12</f>
        <v>33667</v>
      </c>
      <c r="Q12" s="31" t="n">
        <v>18333</v>
      </c>
      <c r="R12" s="31" t="n">
        <v>61000</v>
      </c>
      <c r="S12" s="32" t="n">
        <f aca="false">R12-Q12</f>
        <v>42667</v>
      </c>
      <c r="T12" s="31" t="n">
        <v>20000</v>
      </c>
      <c r="U12" s="31" t="n">
        <v>0</v>
      </c>
      <c r="V12" s="32" t="n">
        <f aca="false">U12-T12</f>
        <v>-20000</v>
      </c>
      <c r="W12" s="31" t="n">
        <v>20000</v>
      </c>
      <c r="X12" s="31" t="n">
        <v>0</v>
      </c>
      <c r="Y12" s="32" t="n">
        <f aca="false">X12-W12</f>
        <v>-20000</v>
      </c>
      <c r="Z12" s="31" t="n">
        <v>20000</v>
      </c>
      <c r="AA12" s="31" t="n">
        <v>0</v>
      </c>
      <c r="AB12" s="32" t="n">
        <f aca="false">AA12-Z12</f>
        <v>-20000</v>
      </c>
      <c r="AC12" s="31" t="n">
        <v>15000</v>
      </c>
      <c r="AD12" s="31" t="n">
        <v>0</v>
      </c>
      <c r="AE12" s="32" t="n">
        <f aca="false">AD12-AC12</f>
        <v>-15000</v>
      </c>
      <c r="AF12" s="31" t="n">
        <v>15000</v>
      </c>
      <c r="AG12" s="31" t="n">
        <v>0</v>
      </c>
      <c r="AH12" s="32" t="n">
        <f aca="false">AG12-AF12</f>
        <v>-15000</v>
      </c>
      <c r="AI12" s="31" t="n">
        <v>15000</v>
      </c>
      <c r="AJ12" s="31" t="n">
        <v>0</v>
      </c>
      <c r="AK12" s="32" t="n">
        <f aca="false">AJ12-AI12</f>
        <v>-15000</v>
      </c>
      <c r="AL12" s="33" t="n">
        <f aca="false">SUM(B12,E12,H12,K12,N12,Q12,T12,W12,Z12,AC12,AF12,AI12)</f>
        <v>210000</v>
      </c>
    </row>
    <row r="13" customFormat="false" ht="13.5" hidden="false" customHeight="true" outlineLevel="0" collapsed="false">
      <c r="A13" s="34" t="s">
        <v>18</v>
      </c>
      <c r="B13" s="35" t="n">
        <v>26667</v>
      </c>
      <c r="C13" s="35" t="n">
        <v>80000</v>
      </c>
      <c r="D13" s="36" t="n">
        <f aca="false">C13-B13</f>
        <v>53333</v>
      </c>
      <c r="E13" s="35" t="n">
        <v>26667</v>
      </c>
      <c r="F13" s="35" t="n">
        <v>80000</v>
      </c>
      <c r="G13" s="36" t="n">
        <f aca="false">F13-E13</f>
        <v>53333</v>
      </c>
      <c r="H13" s="35" t="n">
        <v>26667</v>
      </c>
      <c r="I13" s="35" t="n">
        <v>80000</v>
      </c>
      <c r="J13" s="36" t="n">
        <f aca="false">I13-H13</f>
        <v>53333</v>
      </c>
      <c r="K13" s="35" t="n">
        <v>26667</v>
      </c>
      <c r="L13" s="35" t="n">
        <v>80000</v>
      </c>
      <c r="M13" s="36" t="n">
        <f aca="false">L13-K13</f>
        <v>53333</v>
      </c>
      <c r="N13" s="35" t="n">
        <v>26667</v>
      </c>
      <c r="O13" s="35" t="n">
        <v>80000</v>
      </c>
      <c r="P13" s="36" t="n">
        <f aca="false">O13-N13</f>
        <v>53333</v>
      </c>
      <c r="Q13" s="35" t="n">
        <v>26667</v>
      </c>
      <c r="R13" s="35" t="n">
        <v>80000</v>
      </c>
      <c r="S13" s="36" t="n">
        <f aca="false">R13-Q13</f>
        <v>53333</v>
      </c>
      <c r="T13" s="35" t="n">
        <v>26667</v>
      </c>
      <c r="U13" s="35" t="n">
        <v>0</v>
      </c>
      <c r="V13" s="36" t="n">
        <f aca="false">U13-T13</f>
        <v>-26667</v>
      </c>
      <c r="W13" s="35" t="n">
        <v>26667</v>
      </c>
      <c r="X13" s="35" t="n">
        <v>0</v>
      </c>
      <c r="Y13" s="36" t="n">
        <f aca="false">X13-W13</f>
        <v>-26667</v>
      </c>
      <c r="Z13" s="35" t="n">
        <v>26667</v>
      </c>
      <c r="AA13" s="35" t="n">
        <v>0</v>
      </c>
      <c r="AB13" s="36" t="n">
        <f aca="false">AA13-Z13</f>
        <v>-26667</v>
      </c>
      <c r="AC13" s="35" t="n">
        <v>26667</v>
      </c>
      <c r="AD13" s="35" t="n">
        <v>0</v>
      </c>
      <c r="AE13" s="36" t="n">
        <f aca="false">AD13-AC13</f>
        <v>-26667</v>
      </c>
      <c r="AF13" s="35" t="n">
        <v>26667</v>
      </c>
      <c r="AG13" s="35" t="n">
        <v>0</v>
      </c>
      <c r="AH13" s="36" t="n">
        <f aca="false">AG13-AF13</f>
        <v>-26667</v>
      </c>
      <c r="AI13" s="35" t="n">
        <v>26667</v>
      </c>
      <c r="AJ13" s="35" t="n">
        <v>0</v>
      </c>
      <c r="AK13" s="36" t="n">
        <f aca="false">AJ13-AI13</f>
        <v>-26667</v>
      </c>
      <c r="AL13" s="33" t="n">
        <f aca="false">SUM(B13,E13,H13,K13,N13,Q13,T13,W13,Z13,AC13,AF13,AI13)</f>
        <v>320004</v>
      </c>
    </row>
    <row r="14" customFormat="false" ht="13.5" hidden="false" customHeight="true" outlineLevel="0" collapsed="false">
      <c r="A14" s="30" t="s">
        <v>19</v>
      </c>
      <c r="B14" s="31" t="n">
        <v>6667</v>
      </c>
      <c r="C14" s="31" t="n">
        <v>22000</v>
      </c>
      <c r="D14" s="32" t="n">
        <f aca="false">C14-B14</f>
        <v>15333</v>
      </c>
      <c r="E14" s="31" t="n">
        <v>6667</v>
      </c>
      <c r="F14" s="31" t="n">
        <v>14000</v>
      </c>
      <c r="G14" s="32" t="n">
        <f aca="false">F14-E14</f>
        <v>7333</v>
      </c>
      <c r="H14" s="31" t="n">
        <v>6667</v>
      </c>
      <c r="I14" s="31" t="n">
        <v>19000</v>
      </c>
      <c r="J14" s="32" t="n">
        <f aca="false">I14-H14</f>
        <v>12333</v>
      </c>
      <c r="K14" s="31" t="n">
        <v>5000</v>
      </c>
      <c r="L14" s="31" t="n">
        <v>24000</v>
      </c>
      <c r="M14" s="32" t="n">
        <f aca="false">L14-K14</f>
        <v>19000</v>
      </c>
      <c r="N14" s="31" t="n">
        <v>5000</v>
      </c>
      <c r="O14" s="31" t="n">
        <v>18000</v>
      </c>
      <c r="P14" s="32" t="n">
        <f aca="false">O14-N14</f>
        <v>13000</v>
      </c>
      <c r="Q14" s="31" t="n">
        <v>5000</v>
      </c>
      <c r="R14" s="31" t="n">
        <v>21000</v>
      </c>
      <c r="S14" s="32" t="n">
        <f aca="false">R14-Q14</f>
        <v>16000</v>
      </c>
      <c r="T14" s="31" t="n">
        <v>6000</v>
      </c>
      <c r="U14" s="31" t="n">
        <v>0</v>
      </c>
      <c r="V14" s="32" t="n">
        <f aca="false">U14-T14</f>
        <v>-6000</v>
      </c>
      <c r="W14" s="31" t="n">
        <v>6000</v>
      </c>
      <c r="X14" s="31" t="n">
        <v>0</v>
      </c>
      <c r="Y14" s="32" t="n">
        <f aca="false">X14-W14</f>
        <v>-6000</v>
      </c>
      <c r="Z14" s="31" t="n">
        <v>6000</v>
      </c>
      <c r="AA14" s="31" t="n">
        <v>0</v>
      </c>
      <c r="AB14" s="32" t="n">
        <f aca="false">AA14-Z14</f>
        <v>-6000</v>
      </c>
      <c r="AC14" s="31" t="n">
        <v>7333</v>
      </c>
      <c r="AD14" s="31" t="n">
        <v>0</v>
      </c>
      <c r="AE14" s="32" t="n">
        <f aca="false">AD14-AC14</f>
        <v>-7333</v>
      </c>
      <c r="AF14" s="31" t="n">
        <v>7333</v>
      </c>
      <c r="AG14" s="31" t="n">
        <v>0</v>
      </c>
      <c r="AH14" s="32" t="n">
        <f aca="false">AG14-AF14</f>
        <v>-7333</v>
      </c>
      <c r="AI14" s="31" t="n">
        <v>7333</v>
      </c>
      <c r="AJ14" s="31" t="n">
        <v>0</v>
      </c>
      <c r="AK14" s="32" t="n">
        <f aca="false">AJ14-AI14</f>
        <v>-7333</v>
      </c>
      <c r="AL14" s="33" t="n">
        <f aca="false">SUM(B14,E14,H14,K14,N14,Q14,T14,W14,Z14,AC14,AF14,AI14)</f>
        <v>75000</v>
      </c>
    </row>
    <row r="15" customFormat="false" ht="18" hidden="false" customHeight="true" outlineLevel="0" collapsed="false">
      <c r="A15" s="37" t="s">
        <v>99</v>
      </c>
      <c r="B15" s="38" t="n">
        <f aca="false">SUM(B10:B14)</f>
        <v>166667</v>
      </c>
      <c r="C15" s="38" t="n">
        <f aca="false">SUM(C10:C14)</f>
        <v>507000</v>
      </c>
      <c r="D15" s="38" t="n">
        <f aca="false">SUM(D10:D14)</f>
        <v>340333</v>
      </c>
      <c r="E15" s="38" t="n">
        <f aca="false">SUM(E10:E14)</f>
        <v>166667</v>
      </c>
      <c r="F15" s="38" t="n">
        <f aca="false">SUM(F10:F14)</f>
        <v>536000</v>
      </c>
      <c r="G15" s="38" t="n">
        <f aca="false">SUM(G10:G14)</f>
        <v>369333</v>
      </c>
      <c r="H15" s="38" t="n">
        <f aca="false">SUM(H10:H14)</f>
        <v>166667</v>
      </c>
      <c r="I15" s="38" t="n">
        <f aca="false">SUM(I10:I14)</f>
        <v>547000</v>
      </c>
      <c r="J15" s="38" t="n">
        <f aca="false">SUM(J10:J14)</f>
        <v>380333</v>
      </c>
      <c r="K15" s="38" t="n">
        <f aca="false">SUM(K10:K14)</f>
        <v>173334</v>
      </c>
      <c r="L15" s="38" t="n">
        <f aca="false">SUM(L10:L14)</f>
        <v>507000</v>
      </c>
      <c r="M15" s="38" t="n">
        <f aca="false">SUM(M10:M14)</f>
        <v>333666</v>
      </c>
      <c r="N15" s="38" t="n">
        <f aca="false">SUM(N10:N14)</f>
        <v>173334</v>
      </c>
      <c r="O15" s="38" t="n">
        <f aca="false">SUM(O10:O14)</f>
        <v>538000</v>
      </c>
      <c r="P15" s="38" t="n">
        <f aca="false">SUM(P10:P14)</f>
        <v>364666</v>
      </c>
      <c r="Q15" s="38" t="n">
        <f aca="false">SUM(Q10:Q14)</f>
        <v>173334</v>
      </c>
      <c r="R15" s="38" t="n">
        <f aca="false">SUM(R10:R14)</f>
        <v>569000</v>
      </c>
      <c r="S15" s="38" t="n">
        <f aca="false">SUM(S10:S14)</f>
        <v>395666</v>
      </c>
      <c r="T15" s="38" t="n">
        <f aca="false">SUM(T10:T14)</f>
        <v>182667</v>
      </c>
      <c r="U15" s="38" t="n">
        <f aca="false">SUM(U10:U14)</f>
        <v>0</v>
      </c>
      <c r="V15" s="38" t="n">
        <f aca="false">SUM(V10:V14)</f>
        <v>-182667</v>
      </c>
      <c r="W15" s="38" t="n">
        <f aca="false">SUM(W10:W14)</f>
        <v>182667</v>
      </c>
      <c r="X15" s="38" t="n">
        <f aca="false">SUM(X10:X14)</f>
        <v>0</v>
      </c>
      <c r="Y15" s="38" t="n">
        <f aca="false">SUM(Y10:Y14)</f>
        <v>-182667</v>
      </c>
      <c r="Z15" s="38" t="n">
        <f aca="false">SUM(Z10:Z14)</f>
        <v>182667</v>
      </c>
      <c r="AA15" s="38" t="n">
        <f aca="false">SUM(AA10:AA14)</f>
        <v>0</v>
      </c>
      <c r="AB15" s="38" t="n">
        <f aca="false">SUM(AB10:AB14)</f>
        <v>-182667</v>
      </c>
      <c r="AC15" s="38" t="n">
        <f aca="false">SUM(AC10:AC14)</f>
        <v>165666</v>
      </c>
      <c r="AD15" s="38" t="n">
        <f aca="false">SUM(AD10:AD14)</f>
        <v>0</v>
      </c>
      <c r="AE15" s="38" t="n">
        <f aca="false">SUM(AE10:AE14)</f>
        <v>-165666</v>
      </c>
      <c r="AF15" s="38" t="n">
        <f aca="false">SUM(AF10:AF14)</f>
        <v>165666</v>
      </c>
      <c r="AG15" s="38" t="n">
        <f aca="false">SUM(AG10:AG14)</f>
        <v>0</v>
      </c>
      <c r="AH15" s="38" t="n">
        <f aca="false">SUM(AH10:AH14)</f>
        <v>-165666</v>
      </c>
      <c r="AI15" s="38" t="n">
        <f aca="false">SUM(AI10:AI14)</f>
        <v>165666</v>
      </c>
      <c r="AJ15" s="38" t="n">
        <f aca="false">SUM(AJ10:AJ14)</f>
        <v>0</v>
      </c>
      <c r="AK15" s="38" t="n">
        <f aca="false">SUM(AK10:AK14)</f>
        <v>-165666</v>
      </c>
      <c r="AL15" s="38" t="n">
        <f aca="false">SUM(AL10:AL14)</f>
        <v>2065002</v>
      </c>
    </row>
    <row r="17" customFormat="false" ht="18" hidden="false" customHeight="true" outlineLevel="0" collapsed="false">
      <c r="A17" s="4" t="s">
        <v>100</v>
      </c>
      <c r="B17" s="4"/>
      <c r="C17" s="4"/>
      <c r="D17" s="4"/>
      <c r="E17" s="4"/>
      <c r="F17" s="4"/>
    </row>
    <row r="18" customFormat="false" ht="7.5" hidden="false" customHeight="true" outlineLevel="0" collapsed="false"/>
    <row r="19" customFormat="false" ht="31.5" hidden="false" customHeight="true" outlineLevel="0" collapsed="false">
      <c r="A19" s="8" t="s">
        <v>51</v>
      </c>
      <c r="B19" s="8" t="s">
        <v>101</v>
      </c>
      <c r="C19" s="8" t="s">
        <v>102</v>
      </c>
      <c r="D19" s="8" t="s">
        <v>103</v>
      </c>
      <c r="E19" s="8" t="s">
        <v>104</v>
      </c>
      <c r="F19" s="8" t="s">
        <v>105</v>
      </c>
    </row>
    <row r="20" customFormat="false" ht="15.75" hidden="false" customHeight="true" outlineLevel="0" collapsed="false">
      <c r="A20" s="9" t="s">
        <v>106</v>
      </c>
      <c r="B20" s="10" t="n">
        <v>1500000</v>
      </c>
      <c r="C20" s="10" t="n">
        <v>1542000</v>
      </c>
      <c r="D20" s="11" t="n">
        <f aca="false">C20-B20</f>
        <v>42000</v>
      </c>
      <c r="E20" s="12" t="n">
        <f aca="false">IFERROR(D20/B20,0)</f>
        <v>0.028</v>
      </c>
      <c r="F20" s="39" t="str">
        <f aca="false">IF(D20&gt;0,"✓ Ahead",IF(D20=0,"On Track","⚠ Behind"))</f>
        <v>✓ Ahead</v>
      </c>
    </row>
    <row r="21" customFormat="false" ht="15.75" hidden="false" customHeight="true" outlineLevel="0" collapsed="false">
      <c r="A21" s="13" t="s">
        <v>107</v>
      </c>
      <c r="B21" s="14" t="n">
        <v>600000</v>
      </c>
      <c r="C21" s="14" t="n">
        <v>588000</v>
      </c>
      <c r="D21" s="15" t="n">
        <f aca="false">C21-B21</f>
        <v>-12000</v>
      </c>
      <c r="E21" s="16" t="n">
        <f aca="false">IFERROR(D21/B21,0)</f>
        <v>-0.02</v>
      </c>
      <c r="F21" s="40" t="str">
        <f aca="false">IF(D21&gt;0,"✓ Ahead",IF(D21=0,"On Track","⚠ Behind"))</f>
        <v>⚠ Behind</v>
      </c>
    </row>
    <row r="22" customFormat="false" ht="15.75" hidden="false" customHeight="true" outlineLevel="0" collapsed="false">
      <c r="A22" s="9" t="s">
        <v>108</v>
      </c>
      <c r="B22" s="10" t="n">
        <v>900000</v>
      </c>
      <c r="C22" s="10" t="n">
        <v>954000</v>
      </c>
      <c r="D22" s="11" t="n">
        <f aca="false">C22-B22</f>
        <v>54000</v>
      </c>
      <c r="E22" s="12" t="n">
        <f aca="false">IFERROR(D22/B22,0)</f>
        <v>0.06</v>
      </c>
      <c r="F22" s="39" t="str">
        <f aca="false">IF(D22&gt;0,"✓ Ahead",IF(D22=0,"On Track","⚠ Behind"))</f>
        <v>✓ Ahead</v>
      </c>
    </row>
    <row r="23" customFormat="false" ht="15.75" hidden="false" customHeight="true" outlineLevel="0" collapsed="false">
      <c r="A23" s="13" t="s">
        <v>109</v>
      </c>
      <c r="B23" s="14" t="n">
        <v>450000</v>
      </c>
      <c r="C23" s="14" t="n">
        <v>438000</v>
      </c>
      <c r="D23" s="15" t="n">
        <f aca="false">C23-B23</f>
        <v>-12000</v>
      </c>
      <c r="E23" s="16" t="n">
        <f aca="false">IFERROR(D23/B23,0)</f>
        <v>-0.0266666666666667</v>
      </c>
      <c r="F23" s="40" t="str">
        <f aca="false">IF(D23&gt;0,"✓ Ahead",IF(D23=0,"On Track","⚠ Behind"))</f>
        <v>⚠ Behind</v>
      </c>
    </row>
    <row r="24" customFormat="false" ht="15.75" hidden="false" customHeight="true" outlineLevel="0" collapsed="false">
      <c r="A24" s="9" t="s">
        <v>110</v>
      </c>
      <c r="B24" s="10" t="n">
        <v>450000</v>
      </c>
      <c r="C24" s="10" t="n">
        <v>516000</v>
      </c>
      <c r="D24" s="11" t="n">
        <f aca="false">C24-B24</f>
        <v>66000</v>
      </c>
      <c r="E24" s="12" t="n">
        <f aca="false">IFERROR(D24/B24,0)</f>
        <v>0.146666666666667</v>
      </c>
      <c r="F24" s="39" t="str">
        <f aca="false">IF(D24&gt;0,"✓ Ahead",IF(D24=0,"On Track","⚠ Behind"))</f>
        <v>✓ Ahead</v>
      </c>
    </row>
  </sheetData>
  <mergeCells count="6">
    <mergeCell ref="A1:Z1"/>
    <mergeCell ref="A2:Z2"/>
    <mergeCell ref="A3:Z3"/>
    <mergeCell ref="A5:Z5"/>
    <mergeCell ref="A9:Z9"/>
    <mergeCell ref="A17:F17"/>
  </mergeCells>
  <conditionalFormatting sqref="D10:D50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conditionalFormatting sqref="G10:G50">
    <cfRule type="cellIs" priority="4" operator="greaterThan" aboveAverage="0" equalAverage="0" bottom="0" percent="0" rank="0" text="" dxfId="0">
      <formula>0</formula>
    </cfRule>
    <cfRule type="cellIs" priority="5" operator="lessThan" aboveAverage="0" equalAverage="0" bottom="0" percent="0" rank="0" text="" dxfId="1">
      <formula>0</formula>
    </cfRule>
  </conditionalFormatting>
  <conditionalFormatting sqref="J10:J50">
    <cfRule type="cellIs" priority="6" operator="greaterThan" aboveAverage="0" equalAverage="0" bottom="0" percent="0" rank="0" text="" dxfId="0">
      <formula>0</formula>
    </cfRule>
    <cfRule type="cellIs" priority="7" operator="lessThan" aboveAverage="0" equalAverage="0" bottom="0" percent="0" rank="0" text="" dxfId="1">
      <formula>0</formula>
    </cfRule>
  </conditionalFormatting>
  <conditionalFormatting sqref="M10:M50">
    <cfRule type="cellIs" priority="8" operator="greaterThan" aboveAverage="0" equalAverage="0" bottom="0" percent="0" rank="0" text="" dxfId="0">
      <formula>0</formula>
    </cfRule>
    <cfRule type="cellIs" priority="9" operator="lessThan" aboveAverage="0" equalAverage="0" bottom="0" percent="0" rank="0" text="" dxfId="1">
      <formula>0</formula>
    </cfRule>
  </conditionalFormatting>
  <conditionalFormatting sqref="P10:P50">
    <cfRule type="cellIs" priority="10" operator="greaterThan" aboveAverage="0" equalAverage="0" bottom="0" percent="0" rank="0" text="" dxfId="0">
      <formula>0</formula>
    </cfRule>
    <cfRule type="cellIs" priority="11" operator="lessThan" aboveAverage="0" equalAverage="0" bottom="0" percent="0" rank="0" text="" dxfId="1">
      <formula>0</formula>
    </cfRule>
  </conditionalFormatting>
  <conditionalFormatting sqref="S10:S50">
    <cfRule type="cellIs" priority="12" operator="greaterThan" aboveAverage="0" equalAverage="0" bottom="0" percent="0" rank="0" text="" dxfId="0">
      <formula>0</formula>
    </cfRule>
    <cfRule type="cellIs" priority="13" operator="lessThan" aboveAverage="0" equalAverage="0" bottom="0" percent="0" rank="0" text="" dxfId="1">
      <formula>0</formula>
    </cfRule>
  </conditionalFormatting>
  <conditionalFormatting sqref="V10:V50">
    <cfRule type="cellIs" priority="14" operator="greaterThan" aboveAverage="0" equalAverage="0" bottom="0" percent="0" rank="0" text="" dxfId="0">
      <formula>0</formula>
    </cfRule>
    <cfRule type="cellIs" priority="15" operator="lessThan" aboveAverage="0" equalAverage="0" bottom="0" percent="0" rank="0" text="" dxfId="1">
      <formula>0</formula>
    </cfRule>
  </conditionalFormatting>
  <conditionalFormatting sqref="Y10:Y50">
    <cfRule type="cellIs" priority="16" operator="greaterThan" aboveAverage="0" equalAverage="0" bottom="0" percent="0" rank="0" text="" dxfId="0">
      <formula>0</formula>
    </cfRule>
    <cfRule type="cellIs" priority="17" operator="lessThan" aboveAverage="0" equalAverage="0" bottom="0" percent="0" rank="0" text="" dxfId="1">
      <formula>0</formula>
    </cfRule>
  </conditionalFormatting>
  <conditionalFormatting sqref="AB10:AB50">
    <cfRule type="cellIs" priority="18" operator="greaterThan" aboveAverage="0" equalAverage="0" bottom="0" percent="0" rank="0" text="" dxfId="0">
      <formula>0</formula>
    </cfRule>
    <cfRule type="cellIs" priority="19" operator="lessThan" aboveAverage="0" equalAverage="0" bottom="0" percent="0" rank="0" text="" dxfId="1">
      <formula>0</formula>
    </cfRule>
  </conditionalFormatting>
  <conditionalFormatting sqref="AE10:AE50">
    <cfRule type="cellIs" priority="20" operator="greaterThan" aboveAverage="0" equalAverage="0" bottom="0" percent="0" rank="0" text="" dxfId="0">
      <formula>0</formula>
    </cfRule>
    <cfRule type="cellIs" priority="21" operator="lessThan" aboveAverage="0" equalAverage="0" bottom="0" percent="0" rank="0" text="" dxfId="1">
      <formula>0</formula>
    </cfRule>
  </conditionalFormatting>
  <conditionalFormatting sqref="AH10:AH50">
    <cfRule type="cellIs" priority="22" operator="greaterThan" aboveAverage="0" equalAverage="0" bottom="0" percent="0" rank="0" text="" dxfId="0">
      <formula>0</formula>
    </cfRule>
    <cfRule type="cellIs" priority="23" operator="lessThan" aboveAverage="0" equalAverage="0" bottom="0" percent="0" rank="0" text="" dxfId="1">
      <formula>0</formula>
    </cfRule>
  </conditionalFormatting>
  <conditionalFormatting sqref="AK10:AK50">
    <cfRule type="cellIs" priority="24" operator="greaterThan" aboveAverage="0" equalAverage="0" bottom="0" percent="0" rank="0" text="" dxfId="0">
      <formula>0</formula>
    </cfRule>
    <cfRule type="cellIs" priority="25" operator="lessThan" aboveAverage="0" equalAverage="0" bottom="0" percent="0" rank="0" text="" dxfId="1">
      <formula>0</formula>
    </cfRule>
  </conditionalFormatting>
  <hyperlinks>
    <hyperlink ref="A1" r:id="rId1" display="FINATUNE — finatune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40AF"/>
    <pageSetUpPr fitToPage="false"/>
  </sheetPr>
  <dimension ref="A1:M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7" min="2" style="0" width="16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27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18" hidden="false" customHeight="true" outlineLevel="0" collapsed="false">
      <c r="A3" s="3" t="s">
        <v>2</v>
      </c>
      <c r="B3" s="3"/>
      <c r="C3" s="3"/>
      <c r="D3" s="3"/>
      <c r="E3" s="3"/>
      <c r="F3" s="3"/>
      <c r="G3" s="3"/>
    </row>
    <row r="4" customFormat="false" ht="7.5" hidden="false" customHeight="true" outlineLevel="0" collapsed="false"/>
    <row r="5" customFormat="false" ht="18" hidden="false" customHeight="true" outlineLevel="0" collapsed="false">
      <c r="A5" s="4" t="s">
        <v>111</v>
      </c>
      <c r="B5" s="4"/>
      <c r="C5" s="4"/>
      <c r="D5" s="4"/>
      <c r="E5" s="4"/>
      <c r="F5" s="4"/>
      <c r="G5" s="4"/>
    </row>
    <row r="6" customFormat="false" ht="18" hidden="false" customHeight="true" outlineLevel="0" collapsed="false">
      <c r="A6" s="5" t="s">
        <v>112</v>
      </c>
      <c r="B6" s="7" t="n">
        <v>2026</v>
      </c>
      <c r="D6" s="5" t="s">
        <v>113</v>
      </c>
      <c r="E6" s="6" t="s">
        <v>114</v>
      </c>
    </row>
    <row r="7" customFormat="false" ht="7.5" hidden="false" customHeight="true" outlineLevel="0" collapsed="false"/>
    <row r="8" customFormat="false" ht="18" hidden="false" customHeight="true" outlineLevel="0" collapsed="false">
      <c r="A8" s="4" t="s">
        <v>115</v>
      </c>
      <c r="B8" s="4"/>
      <c r="C8" s="4"/>
      <c r="D8" s="4"/>
      <c r="E8" s="4"/>
      <c r="F8" s="4"/>
      <c r="G8" s="4"/>
    </row>
    <row r="9" customFormat="false" ht="7.5" hidden="false" customHeight="true" outlineLevel="0" collapsed="false"/>
    <row r="10" customFormat="false" ht="31.5" hidden="false" customHeight="true" outlineLevel="0" collapsed="false">
      <c r="A10" s="8" t="s">
        <v>116</v>
      </c>
      <c r="B10" s="8" t="s">
        <v>117</v>
      </c>
      <c r="C10" s="8" t="s">
        <v>118</v>
      </c>
      <c r="D10" s="8" t="s">
        <v>119</v>
      </c>
      <c r="E10" s="8" t="s">
        <v>120</v>
      </c>
      <c r="F10" s="8" t="s">
        <v>104</v>
      </c>
      <c r="G10" s="8" t="s">
        <v>105</v>
      </c>
    </row>
    <row r="11" customFormat="false" ht="15.75" hidden="false" customHeight="true" outlineLevel="0" collapsed="false">
      <c r="A11" s="41" t="s">
        <v>121</v>
      </c>
      <c r="B11" s="11" t="n">
        <v>17000</v>
      </c>
      <c r="C11" s="11" t="n">
        <v>-8000</v>
      </c>
      <c r="D11" s="11" t="n">
        <v>12000</v>
      </c>
      <c r="E11" s="11" t="n">
        <v>37000</v>
      </c>
      <c r="F11" s="12" t="n">
        <f aca="false">IFERROR(E11/41667,0)</f>
        <v>0.887992896056832</v>
      </c>
      <c r="G11" s="39" t="str">
        <f aca="false">IF(E11&gt;0,"✓ Favorable",IF(E11=0,"—","✗ Unfavorable"))</f>
        <v>✓ Favorable</v>
      </c>
    </row>
    <row r="12" customFormat="false" ht="15.75" hidden="false" customHeight="true" outlineLevel="0" collapsed="false">
      <c r="A12" s="42" t="s">
        <v>122</v>
      </c>
      <c r="B12" s="15" t="n">
        <v>21000</v>
      </c>
      <c r="C12" s="15" t="n">
        <v>-5000</v>
      </c>
      <c r="D12" s="15" t="n">
        <v>15000</v>
      </c>
      <c r="E12" s="15" t="n">
        <v>41000</v>
      </c>
      <c r="F12" s="16" t="n">
        <f aca="false">IFERROR(E12/41667,0)</f>
        <v>0.983992128062976</v>
      </c>
      <c r="G12" s="40" t="str">
        <f aca="false">IF(E12&gt;0,"✓ Favorable",IF(E12=0,"—","✗ Unfavorable"))</f>
        <v>✓ Favorable</v>
      </c>
    </row>
    <row r="13" customFormat="false" ht="15.75" hidden="false" customHeight="true" outlineLevel="0" collapsed="false">
      <c r="A13" s="41" t="s">
        <v>123</v>
      </c>
      <c r="B13" s="11" t="n">
        <v>19000</v>
      </c>
      <c r="C13" s="11" t="n">
        <v>-7000</v>
      </c>
      <c r="D13" s="11" t="n">
        <v>11000</v>
      </c>
      <c r="E13" s="11" t="n">
        <v>35000</v>
      </c>
      <c r="F13" s="12" t="n">
        <f aca="false">IFERROR(E13/41667,0)</f>
        <v>0.83999328005376</v>
      </c>
      <c r="G13" s="39" t="str">
        <f aca="false">IF(E13&gt;0,"✓ Favorable",IF(E13=0,"—","✗ Unfavorable"))</f>
        <v>✓ Favorable</v>
      </c>
    </row>
    <row r="14" customFormat="false" ht="15.75" hidden="false" customHeight="true" outlineLevel="0" collapsed="false">
      <c r="A14" s="42" t="s">
        <v>124</v>
      </c>
      <c r="B14" s="15" t="n">
        <v>17000</v>
      </c>
      <c r="C14" s="15" t="n">
        <v>-3000</v>
      </c>
      <c r="D14" s="15" t="n">
        <v>8000</v>
      </c>
      <c r="E14" s="15" t="n">
        <v>28000</v>
      </c>
      <c r="F14" s="16" t="n">
        <f aca="false">IFERROR(E14/41667,0)</f>
        <v>0.671994624043008</v>
      </c>
      <c r="G14" s="40" t="str">
        <f aca="false">IF(E14&gt;0,"✓ Favorable",IF(E14=0,"—","✗ Unfavorable"))</f>
        <v>✓ Favorable</v>
      </c>
    </row>
    <row r="15" customFormat="false" ht="15.75" hidden="false" customHeight="true" outlineLevel="0" collapsed="false">
      <c r="A15" s="9" t="s">
        <v>125</v>
      </c>
      <c r="B15" s="11" t="n">
        <v>18000</v>
      </c>
      <c r="C15" s="11" t="n">
        <v>-6000</v>
      </c>
      <c r="D15" s="11" t="n">
        <v>10000</v>
      </c>
      <c r="E15" s="11" t="n">
        <v>34000</v>
      </c>
      <c r="F15" s="12" t="n">
        <f aca="false">IFERROR(E15/41667,0)</f>
        <v>0.815993472052224</v>
      </c>
      <c r="G15" s="39" t="str">
        <f aca="false">IF(E15&gt;0,"✓ Favorable",IF(E15=0,"—","✗ Unfavorable"))</f>
        <v>✓ Favorable</v>
      </c>
    </row>
    <row r="16" customFormat="false" ht="15.75" hidden="false" customHeight="true" outlineLevel="0" collapsed="false">
      <c r="A16" s="42" t="s">
        <v>126</v>
      </c>
      <c r="B16" s="15" t="n">
        <v>22000</v>
      </c>
      <c r="C16" s="15" t="n">
        <v>-4000</v>
      </c>
      <c r="D16" s="15" t="n">
        <v>13000</v>
      </c>
      <c r="E16" s="15" t="n">
        <v>39000</v>
      </c>
      <c r="F16" s="16" t="n">
        <f aca="false">IFERROR(E16/41667,0)</f>
        <v>0.935992512059904</v>
      </c>
      <c r="G16" s="40" t="str">
        <f aca="false">IF(E16&gt;0,"✓ Favorable",IF(E16=0,"—","✗ Unfavorable"))</f>
        <v>✓ Favorable</v>
      </c>
    </row>
    <row r="17" customFormat="false" ht="15.75" hidden="false" customHeight="true" outlineLevel="0" collapsed="false">
      <c r="A17" s="41" t="s">
        <v>127</v>
      </c>
      <c r="B17" s="11" t="n">
        <v>0</v>
      </c>
      <c r="C17" s="11" t="n">
        <v>0</v>
      </c>
      <c r="D17" s="11" t="n">
        <v>0</v>
      </c>
      <c r="E17" s="11" t="n">
        <v>0</v>
      </c>
      <c r="F17" s="12" t="n">
        <f aca="false">IFERROR(E17/41667,0)</f>
        <v>0</v>
      </c>
      <c r="G17" s="39" t="str">
        <f aca="false">IF(E17&gt;0,"✓ Favorable",IF(E17=0,"—","✗ Unfavorable"))</f>
        <v>—</v>
      </c>
    </row>
    <row r="18" customFormat="false" ht="15.75" hidden="false" customHeight="true" outlineLevel="0" collapsed="false">
      <c r="A18" s="42" t="s">
        <v>128</v>
      </c>
      <c r="B18" s="15" t="n">
        <v>0</v>
      </c>
      <c r="C18" s="15" t="n">
        <v>0</v>
      </c>
      <c r="D18" s="15" t="n">
        <v>0</v>
      </c>
      <c r="E18" s="15" t="n">
        <v>0</v>
      </c>
      <c r="F18" s="16" t="n">
        <f aca="false">IFERROR(E18/41667,0)</f>
        <v>0</v>
      </c>
      <c r="G18" s="40" t="str">
        <f aca="false">IF(E18&gt;0,"✓ Favorable",IF(E18=0,"—","✗ Unfavorable"))</f>
        <v>—</v>
      </c>
    </row>
    <row r="19" customFormat="false" ht="15.75" hidden="false" customHeight="true" outlineLevel="0" collapsed="false">
      <c r="A19" s="41" t="s">
        <v>129</v>
      </c>
      <c r="B19" s="11" t="n">
        <v>0</v>
      </c>
      <c r="C19" s="11" t="n">
        <v>0</v>
      </c>
      <c r="D19" s="11" t="n">
        <v>0</v>
      </c>
      <c r="E19" s="11" t="n">
        <v>0</v>
      </c>
      <c r="F19" s="12" t="n">
        <f aca="false">IFERROR(E19/41667,0)</f>
        <v>0</v>
      </c>
      <c r="G19" s="39" t="str">
        <f aca="false">IF(E19&gt;0,"✓ Favorable",IF(E19=0,"—","✗ Unfavorable"))</f>
        <v>—</v>
      </c>
    </row>
    <row r="20" customFormat="false" ht="15.75" hidden="false" customHeight="true" outlineLevel="0" collapsed="false">
      <c r="A20" s="42" t="s">
        <v>130</v>
      </c>
      <c r="B20" s="15" t="n">
        <v>0</v>
      </c>
      <c r="C20" s="15" t="n">
        <v>0</v>
      </c>
      <c r="D20" s="15" t="n">
        <v>0</v>
      </c>
      <c r="E20" s="15" t="n">
        <v>0</v>
      </c>
      <c r="F20" s="16" t="n">
        <f aca="false">IFERROR(E20/41667,0)</f>
        <v>0</v>
      </c>
      <c r="G20" s="40" t="str">
        <f aca="false">IF(E20&gt;0,"✓ Favorable",IF(E20=0,"—","✗ Unfavorable"))</f>
        <v>—</v>
      </c>
    </row>
    <row r="21" customFormat="false" ht="15.75" hidden="false" customHeight="true" outlineLevel="0" collapsed="false">
      <c r="A21" s="41" t="s">
        <v>131</v>
      </c>
      <c r="B21" s="11" t="n">
        <v>0</v>
      </c>
      <c r="C21" s="11" t="n">
        <v>0</v>
      </c>
      <c r="D21" s="11" t="n">
        <v>0</v>
      </c>
      <c r="E21" s="11" t="n">
        <v>0</v>
      </c>
      <c r="F21" s="12" t="n">
        <f aca="false">IFERROR(E21/41667,0)</f>
        <v>0</v>
      </c>
      <c r="G21" s="39" t="str">
        <f aca="false">IF(E21&gt;0,"✓ Favorable",IF(E21=0,"—","✗ Unfavorable"))</f>
        <v>—</v>
      </c>
    </row>
    <row r="22" customFormat="false" ht="15.75" hidden="false" customHeight="true" outlineLevel="0" collapsed="false">
      <c r="A22" s="42" t="s">
        <v>132</v>
      </c>
      <c r="B22" s="15" t="n">
        <v>0</v>
      </c>
      <c r="C22" s="15" t="n">
        <v>0</v>
      </c>
      <c r="D22" s="15" t="n">
        <v>0</v>
      </c>
      <c r="E22" s="15" t="n">
        <v>0</v>
      </c>
      <c r="F22" s="16" t="n">
        <f aca="false">IFERROR(E22/41667,0)</f>
        <v>0</v>
      </c>
      <c r="G22" s="40" t="str">
        <f aca="false">IF(E22&gt;0,"✓ Favorable",IF(E22=0,"—","✗ Unfavorable"))</f>
        <v>—</v>
      </c>
    </row>
    <row r="23" customFormat="false" ht="7.5" hidden="false" customHeight="true" outlineLevel="0" collapsed="false"/>
    <row r="24" customFormat="false" ht="18" hidden="false" customHeight="true" outlineLevel="0" collapsed="false">
      <c r="A24" s="4" t="s">
        <v>133</v>
      </c>
      <c r="B24" s="4"/>
      <c r="C24" s="4"/>
      <c r="D24" s="4"/>
      <c r="E24" s="4"/>
      <c r="F24" s="4"/>
      <c r="G24" s="4"/>
    </row>
    <row r="25" customFormat="false" ht="7.5" hidden="false" customHeight="true" outlineLevel="0" collapsed="false"/>
    <row r="26" customFormat="false" ht="31.5" hidden="false" customHeight="true" outlineLevel="0" collapsed="false">
      <c r="A26" s="8" t="s">
        <v>51</v>
      </c>
      <c r="B26" s="8" t="s">
        <v>13</v>
      </c>
      <c r="C26" s="8" t="s">
        <v>102</v>
      </c>
      <c r="D26" s="8" t="s">
        <v>134</v>
      </c>
      <c r="E26" s="8" t="s">
        <v>135</v>
      </c>
      <c r="F26" s="8" t="s">
        <v>136</v>
      </c>
    </row>
    <row r="27" customFormat="false" ht="15.75" hidden="false" customHeight="true" outlineLevel="0" collapsed="false">
      <c r="A27" s="41" t="s">
        <v>106</v>
      </c>
      <c r="B27" s="43" t="n">
        <v>1000000</v>
      </c>
      <c r="C27" s="43" t="n">
        <v>1042000</v>
      </c>
      <c r="D27" s="44" t="n">
        <f aca="false">C27-B27</f>
        <v>42000</v>
      </c>
      <c r="E27" s="45" t="n">
        <f aca="false">IFERROR(D27/B27,0)</f>
        <v>0.042</v>
      </c>
      <c r="F27" s="46" t="str">
        <f aca="false">IF(D27&gt;0,"✓ Favorable",IF(D27=0,"—","✗ Unfavorable"))</f>
        <v>✓ Favorable</v>
      </c>
    </row>
    <row r="28" customFormat="false" ht="15.75" hidden="false" customHeight="true" outlineLevel="0" collapsed="false">
      <c r="A28" s="13" t="s">
        <v>107</v>
      </c>
      <c r="B28" s="14" t="n">
        <v>400000</v>
      </c>
      <c r="C28" s="14" t="n">
        <v>392000</v>
      </c>
      <c r="D28" s="15" t="n">
        <f aca="false">C28-B28</f>
        <v>-8000</v>
      </c>
      <c r="E28" s="16" t="n">
        <f aca="false">IFERROR(D28/B28,0)</f>
        <v>-0.02</v>
      </c>
      <c r="F28" s="40" t="str">
        <f aca="false">IF(D28&gt;0,"✓ Favorable",IF(D28=0,"—","✗ Unfavorable"))</f>
        <v>✗ Unfavorable</v>
      </c>
    </row>
    <row r="29" customFormat="false" ht="15.75" hidden="false" customHeight="true" outlineLevel="0" collapsed="false">
      <c r="A29" s="41" t="s">
        <v>108</v>
      </c>
      <c r="B29" s="43" t="n">
        <v>600000</v>
      </c>
      <c r="C29" s="43" t="n">
        <v>650000</v>
      </c>
      <c r="D29" s="44" t="n">
        <f aca="false">C29-B29</f>
        <v>50000</v>
      </c>
      <c r="E29" s="45" t="n">
        <f aca="false">IFERROR(D29/B29,0)</f>
        <v>0.0833333333333333</v>
      </c>
      <c r="F29" s="46" t="str">
        <f aca="false">IF(D29&gt;0,"✓ Favorable",IF(D29=0,"—","✗ Unfavorable"))</f>
        <v>✓ Favorable</v>
      </c>
    </row>
    <row r="30" customFormat="false" ht="15.75" hidden="false" customHeight="true" outlineLevel="0" collapsed="false">
      <c r="A30" s="13" t="s">
        <v>137</v>
      </c>
      <c r="B30" s="14" t="n">
        <v>244000</v>
      </c>
      <c r="C30" s="14" t="n">
        <v>238000</v>
      </c>
      <c r="D30" s="15" t="n">
        <f aca="false">C30-B30</f>
        <v>-6000</v>
      </c>
      <c r="E30" s="16" t="n">
        <f aca="false">IFERROR(D30/B30,0)</f>
        <v>-0.0245901639344262</v>
      </c>
      <c r="F30" s="40" t="str">
        <f aca="false">IF(D30&gt;0,"✓ Favorable",IF(D30=0,"—","✗ Unfavorable"))</f>
        <v>✗ Unfavorable</v>
      </c>
    </row>
    <row r="31" customFormat="false" ht="15.75" hidden="false" customHeight="true" outlineLevel="0" collapsed="false">
      <c r="A31" s="9" t="s">
        <v>138</v>
      </c>
      <c r="B31" s="10" t="n">
        <v>32000</v>
      </c>
      <c r="C31" s="10" t="n">
        <v>32000</v>
      </c>
      <c r="D31" s="11" t="n">
        <f aca="false">C31-B31</f>
        <v>0</v>
      </c>
      <c r="E31" s="12" t="n">
        <f aca="false">IFERROR(D31/B31,0)</f>
        <v>0</v>
      </c>
      <c r="F31" s="39" t="str">
        <f aca="false">IF(D31&gt;0,"✓ Favorable",IF(D31=0,"—","✗ Unfavorable"))</f>
        <v>—</v>
      </c>
    </row>
    <row r="32" customFormat="false" ht="15.75" hidden="false" customHeight="true" outlineLevel="0" collapsed="false">
      <c r="A32" s="13" t="s">
        <v>139</v>
      </c>
      <c r="B32" s="14" t="n">
        <v>51000</v>
      </c>
      <c r="C32" s="14" t="n">
        <v>47000</v>
      </c>
      <c r="D32" s="15" t="n">
        <f aca="false">C32-B32</f>
        <v>-4000</v>
      </c>
      <c r="E32" s="16" t="n">
        <f aca="false">IFERROR(D32/B32,0)</f>
        <v>-0.0784313725490196</v>
      </c>
      <c r="F32" s="40" t="str">
        <f aca="false">IF(D32&gt;0,"✓ Favorable",IF(D32=0,"—","✗ Unfavorable"))</f>
        <v>✗ Unfavorable</v>
      </c>
    </row>
    <row r="33" customFormat="false" ht="15.75" hidden="false" customHeight="true" outlineLevel="0" collapsed="false">
      <c r="A33" s="9" t="s">
        <v>140</v>
      </c>
      <c r="B33" s="10" t="n">
        <v>20000</v>
      </c>
      <c r="C33" s="10" t="n">
        <v>19500</v>
      </c>
      <c r="D33" s="11" t="n">
        <f aca="false">C33-B33</f>
        <v>-500</v>
      </c>
      <c r="E33" s="12" t="n">
        <f aca="false">IFERROR(D33/B33,0)</f>
        <v>-0.025</v>
      </c>
      <c r="F33" s="39" t="str">
        <f aca="false">IF(D33&gt;0,"✓ Favorable",IF(D33=0,"—","✗ Unfavorable"))</f>
        <v>✗ Unfavorable</v>
      </c>
    </row>
    <row r="34" customFormat="false" ht="15.75" hidden="false" customHeight="true" outlineLevel="0" collapsed="false">
      <c r="A34" s="13" t="s">
        <v>141</v>
      </c>
      <c r="B34" s="14" t="n">
        <v>53000</v>
      </c>
      <c r="C34" s="14" t="n">
        <v>50000</v>
      </c>
      <c r="D34" s="15" t="n">
        <f aca="false">C34-B34</f>
        <v>-3000</v>
      </c>
      <c r="E34" s="16" t="n">
        <f aca="false">IFERROR(D34/B34,0)</f>
        <v>-0.0566037735849057</v>
      </c>
      <c r="F34" s="40" t="str">
        <f aca="false">IF(D34&gt;0,"✓ Favorable",IF(D34=0,"—","✗ Unfavorable"))</f>
        <v>✗ Unfavorable</v>
      </c>
    </row>
    <row r="35" customFormat="false" ht="15.75" hidden="false" customHeight="true" outlineLevel="0" collapsed="false">
      <c r="A35" s="41" t="s">
        <v>109</v>
      </c>
      <c r="B35" s="43" t="n">
        <v>300000</v>
      </c>
      <c r="C35" s="43" t="n">
        <v>291000</v>
      </c>
      <c r="D35" s="44" t="n">
        <f aca="false">C35-B35</f>
        <v>-9000</v>
      </c>
      <c r="E35" s="45" t="n">
        <f aca="false">IFERROR(D35/B35,0)</f>
        <v>-0.03</v>
      </c>
      <c r="F35" s="46" t="str">
        <f aca="false">IF(D35&gt;0,"✓ Favorable",IF(D35=0,"—","✗ Unfavorable"))</f>
        <v>✗ Unfavorable</v>
      </c>
    </row>
    <row r="36" customFormat="false" ht="15.75" hidden="false" customHeight="true" outlineLevel="0" collapsed="false">
      <c r="A36" s="42" t="s">
        <v>142</v>
      </c>
      <c r="B36" s="47" t="n">
        <v>300000</v>
      </c>
      <c r="C36" s="47" t="n">
        <v>359000</v>
      </c>
      <c r="D36" s="48" t="n">
        <f aca="false">C36-B36</f>
        <v>59000</v>
      </c>
      <c r="E36" s="49" t="n">
        <f aca="false">IFERROR(D36/B36,0)</f>
        <v>0.196666666666667</v>
      </c>
      <c r="F36" s="50" t="str">
        <f aca="false">IF(D36&gt;0,"✓ Favorable",IF(D36=0,"—","✗ Unfavorable"))</f>
        <v>✓ Favorable</v>
      </c>
    </row>
    <row r="37" customFormat="false" ht="15.75" hidden="false" customHeight="true" outlineLevel="0" collapsed="false">
      <c r="A37" s="9" t="s">
        <v>53</v>
      </c>
      <c r="B37" s="10" t="n">
        <v>14000</v>
      </c>
      <c r="C37" s="10" t="n">
        <v>14000</v>
      </c>
      <c r="D37" s="11" t="n">
        <f aca="false">C37-B37</f>
        <v>0</v>
      </c>
      <c r="E37" s="12" t="n">
        <f aca="false">IFERROR(D37/B37,0)</f>
        <v>0</v>
      </c>
      <c r="F37" s="39" t="str">
        <f aca="false">IF(D37&gt;0,"✓ Favorable",IF(D37=0,"—","✗ Unfavorable"))</f>
        <v>—</v>
      </c>
    </row>
    <row r="38" customFormat="false" ht="15.75" hidden="false" customHeight="true" outlineLevel="0" collapsed="false">
      <c r="A38" s="13" t="s">
        <v>143</v>
      </c>
      <c r="B38" s="14" t="n">
        <v>60060</v>
      </c>
      <c r="C38" s="14" t="n">
        <v>72450</v>
      </c>
      <c r="D38" s="15" t="n">
        <f aca="false">C38-B38</f>
        <v>12390</v>
      </c>
      <c r="E38" s="16" t="n">
        <f aca="false">IFERROR(D38/B38,0)</f>
        <v>0.206293706293706</v>
      </c>
      <c r="F38" s="40" t="str">
        <f aca="false">IF(D38&gt;0,"✓ Favorable",IF(D38=0,"—","✗ Unfavorable"))</f>
        <v>✓ Favorable</v>
      </c>
    </row>
    <row r="39" customFormat="false" ht="15.75" hidden="false" customHeight="true" outlineLevel="0" collapsed="false">
      <c r="A39" s="41" t="s">
        <v>110</v>
      </c>
      <c r="B39" s="43" t="n">
        <v>225940</v>
      </c>
      <c r="C39" s="43" t="n">
        <v>272550</v>
      </c>
      <c r="D39" s="44" t="n">
        <f aca="false">C39-B39</f>
        <v>46610</v>
      </c>
      <c r="E39" s="45" t="n">
        <f aca="false">IFERROR(D39/B39,0)</f>
        <v>0.206293706293706</v>
      </c>
      <c r="F39" s="46" t="str">
        <f aca="false">IF(D39&gt;0,"✓ Favorable",IF(D39=0,"—","✗ Unfavorable"))</f>
        <v>✓ Favorable</v>
      </c>
    </row>
    <row r="40" customFormat="false" ht="7.5" hidden="false" customHeight="true" outlineLevel="0" collapsed="false"/>
    <row r="41" customFormat="false" ht="18" hidden="false" customHeight="true" outlineLevel="0" collapsed="false">
      <c r="A41" s="4" t="s">
        <v>144</v>
      </c>
      <c r="B41" s="4"/>
      <c r="C41" s="4"/>
      <c r="D41" s="4"/>
      <c r="E41" s="4"/>
      <c r="F41" s="4"/>
      <c r="G41" s="4"/>
    </row>
    <row r="42" customFormat="false" ht="19.5" hidden="false" customHeight="true" outlineLevel="0" collapsed="false">
      <c r="A42" s="51" t="s">
        <v>145</v>
      </c>
      <c r="B42" s="52" t="str">
        <f aca="false">IF((C27-B27)/B27&gt;0.1,"✓ Revenue is "&amp;TEXT((C27-B27)/B27,"0.0%")&amp;" above budget. Consider raising targets for next period.","⚠ Review revenue streams — variance is "&amp;TEXT((C27-B27)/B27,"0.0%"))</f>
        <v>⚠ Review revenue streams — variance is 4.2%</v>
      </c>
      <c r="C42" s="52"/>
      <c r="D42" s="52"/>
      <c r="E42" s="52"/>
      <c r="F42" s="52"/>
      <c r="G42" s="52"/>
    </row>
    <row r="43" customFormat="false" ht="19.5" hidden="false" customHeight="true" outlineLevel="0" collapsed="false">
      <c r="A43" s="51" t="s">
        <v>146</v>
      </c>
      <c r="B43" s="52" t="str">
        <f aca="false">IF((B28-C28)/B28&gt;0.1,"✓ COGS is "&amp;TEXT((B28-C28)/B28,"0.0%")&amp;" under budget. Strong cost control.","⚠ COGS variance at "&amp;TEXT((C28-B28)/B28,"0.0%")&amp;" — review supplier pricing")</f>
        <v>⚠ COGS variance at -2.0% — review supplier pricing</v>
      </c>
      <c r="C43" s="52"/>
      <c r="D43" s="52"/>
      <c r="E43" s="52"/>
      <c r="F43" s="52"/>
      <c r="G43" s="52"/>
    </row>
    <row r="44" customFormat="false" ht="19.5" hidden="false" customHeight="true" outlineLevel="0" collapsed="false">
      <c r="A44" s="51" t="s">
        <v>147</v>
      </c>
      <c r="B44" s="52" t="str">
        <f aca="false">IF((B36-C36)/B36&gt;0,"✓ Operating expenses "&amp;TEXT((B36-C36)/B36,"0.0%")&amp;" under budget.","⚠ Expenses tracking "&amp;TEXT((C36-B36)/B36,"0.0%")&amp;" over budget.")</f>
        <v>⚠ Expenses tracking 19.7% over budget.</v>
      </c>
      <c r="C44" s="52"/>
      <c r="D44" s="52"/>
      <c r="E44" s="52"/>
      <c r="F44" s="52"/>
      <c r="G44" s="52"/>
    </row>
    <row r="45" customFormat="false" ht="19.5" hidden="false" customHeight="true" outlineLevel="0" collapsed="false">
      <c r="A45" s="51" t="s">
        <v>148</v>
      </c>
      <c r="B45" s="52" t="str">
        <f aca="false">IF(C39&gt;B39,"✓ Net income "&amp;TEXT((C39-B39)/B39,"0.0%")&amp;" above budget — strong performance.","⚠ Net income "&amp;TEXT((B39-C39)/B39,"0.0%")&amp;" behind budget — investigate.")</f>
        <v>✓ Net income 20.6% above budget — strong performance.</v>
      </c>
      <c r="C45" s="52"/>
      <c r="D45" s="52"/>
      <c r="E45" s="52"/>
      <c r="F45" s="52"/>
      <c r="G45" s="52"/>
    </row>
    <row r="46" customFormat="false" ht="19.5" hidden="false" customHeight="true" outlineLevel="0" collapsed="false">
      <c r="A46" s="51" t="s">
        <v>149</v>
      </c>
      <c r="B46" s="52" t="str">
        <f aca="false">IF(C39&gt;B39,"Overall budget performance: ON TRACK ✓ — YTD results exceeding plan.","Overall budget performance: NEEDS REVIEW ⚠ — YTD results below plan.")</f>
        <v>Overall budget performance: ON TRACK ✓ — YTD results exceeding plan.</v>
      </c>
      <c r="C46" s="52"/>
      <c r="D46" s="52"/>
      <c r="E46" s="52"/>
      <c r="F46" s="52"/>
      <c r="G46" s="52"/>
    </row>
    <row r="47" customFormat="false" ht="7.5" hidden="false" customHeight="true" outlineLevel="0" collapsed="false"/>
    <row r="48" customFormat="false" ht="18" hidden="false" customHeight="true" outlineLevel="0" collapsed="false">
      <c r="A48" s="4" t="s">
        <v>150</v>
      </c>
      <c r="B48" s="4"/>
      <c r="C48" s="4"/>
      <c r="D48" s="4"/>
      <c r="E48" s="4"/>
      <c r="F48" s="4"/>
      <c r="G48" s="4"/>
    </row>
    <row r="49" customFormat="false" ht="18" hidden="false" customHeight="true" outlineLevel="0" collapsed="false">
      <c r="A49" s="53" t="s">
        <v>151</v>
      </c>
      <c r="B49" s="53"/>
      <c r="C49" s="53"/>
      <c r="D49" s="53"/>
      <c r="E49" s="53"/>
      <c r="F49" s="53"/>
      <c r="G49" s="53"/>
    </row>
    <row r="50" customFormat="false" ht="31.5" hidden="false" customHeight="true" outlineLevel="0" collapsed="false">
      <c r="A50" s="8" t="s">
        <v>152</v>
      </c>
      <c r="B50" s="8" t="s">
        <v>153</v>
      </c>
      <c r="C50" s="8" t="s">
        <v>154</v>
      </c>
      <c r="D50" s="8" t="s">
        <v>155</v>
      </c>
      <c r="E50" s="8" t="s">
        <v>156</v>
      </c>
      <c r="F50" s="8" t="s">
        <v>157</v>
      </c>
    </row>
    <row r="51" customFormat="false" ht="15.75" hidden="false" customHeight="true" outlineLevel="0" collapsed="false">
      <c r="A51" s="41" t="s">
        <v>158</v>
      </c>
      <c r="B51" s="11" t="n">
        <v>2084000</v>
      </c>
      <c r="C51" s="11" t="n">
        <v>582000</v>
      </c>
      <c r="D51" s="11" t="n">
        <v>545100</v>
      </c>
      <c r="E51" s="12" t="n">
        <f aca="false">IFERROR((D51-225940)/225940,0)</f>
        <v>1.41258741258741</v>
      </c>
      <c r="F51" s="39" t="str">
        <f aca="false">IF(D51&gt;225940,"✓ Above Budget","⚠ Below Budget")</f>
        <v>✓ Above Budget</v>
      </c>
    </row>
    <row r="52" customFormat="false" ht="15.75" hidden="false" customHeight="true" outlineLevel="0" collapsed="false">
      <c r="A52" s="42" t="s">
        <v>159</v>
      </c>
      <c r="B52" s="15" t="n">
        <v>2188200</v>
      </c>
      <c r="C52" s="15" t="n">
        <v>582000</v>
      </c>
      <c r="D52" s="15" t="n">
        <v>593886</v>
      </c>
      <c r="E52" s="16" t="n">
        <f aca="false">IFERROR((D52-225940)/225940,0)</f>
        <v>1.62851199433478</v>
      </c>
      <c r="F52" s="40" t="str">
        <f aca="false">IF(D52&gt;225940,"✓ Above Budget","⚠ Below Budget")</f>
        <v>✓ Above Budget</v>
      </c>
    </row>
    <row r="53" customFormat="false" ht="15.75" hidden="false" customHeight="true" outlineLevel="0" collapsed="false">
      <c r="A53" s="41" t="s">
        <v>160</v>
      </c>
      <c r="B53" s="11" t="n">
        <v>2084000</v>
      </c>
      <c r="C53" s="11" t="n">
        <v>552900</v>
      </c>
      <c r="D53" s="11" t="n">
        <v>568089</v>
      </c>
      <c r="E53" s="12" t="n">
        <f aca="false">IFERROR((D53-225940)/225940,0)</f>
        <v>1.51433566433566</v>
      </c>
      <c r="F53" s="39" t="str">
        <f aca="false">IF(D53&gt;225940,"✓ Above Budget","⚠ Below Budget")</f>
        <v>✓ Above Budget</v>
      </c>
    </row>
    <row r="54" customFormat="false" ht="15.75" hidden="false" customHeight="true" outlineLevel="0" collapsed="false">
      <c r="A54" s="42" t="s">
        <v>161</v>
      </c>
      <c r="B54" s="15" t="n">
        <v>1020000</v>
      </c>
      <c r="C54" s="15" t="n">
        <v>294000</v>
      </c>
      <c r="D54" s="15" t="n">
        <v>244015</v>
      </c>
      <c r="E54" s="16" t="n">
        <f aca="false">IFERROR((D54-225940)/225940,0)</f>
        <v>0.0799991148092414</v>
      </c>
      <c r="F54" s="40" t="str">
        <f aca="false">IF(D54&gt;225940,"✓ Above Budget","⚠ Below Budget")</f>
        <v>✓ Above Budget</v>
      </c>
    </row>
    <row r="58" customFormat="false" ht="13.5" hidden="false" customHeight="true" outlineLevel="0" collapsed="false">
      <c r="A58" s="54" t="s">
        <v>162</v>
      </c>
    </row>
    <row r="59" customFormat="false" ht="15" hidden="false" customHeight="false" outlineLevel="0" collapsed="false">
      <c r="A59" s="0" t="s">
        <v>116</v>
      </c>
      <c r="B59" s="0" t="s">
        <v>163</v>
      </c>
      <c r="C59" s="0" t="s">
        <v>164</v>
      </c>
      <c r="D59" s="0" t="s">
        <v>165</v>
      </c>
      <c r="E59" s="0" t="s">
        <v>166</v>
      </c>
      <c r="F59" s="0" t="s">
        <v>125</v>
      </c>
      <c r="G59" s="0" t="s">
        <v>167</v>
      </c>
      <c r="H59" s="0" t="s">
        <v>168</v>
      </c>
      <c r="I59" s="0" t="s">
        <v>169</v>
      </c>
      <c r="J59" s="0" t="s">
        <v>170</v>
      </c>
      <c r="K59" s="0" t="s">
        <v>171</v>
      </c>
      <c r="L59" s="0" t="s">
        <v>172</v>
      </c>
      <c r="M59" s="0" t="s">
        <v>173</v>
      </c>
    </row>
    <row r="60" customFormat="false" ht="15" hidden="false" customHeight="false" outlineLevel="0" collapsed="false">
      <c r="A60" s="0" t="s">
        <v>174</v>
      </c>
      <c r="B60" s="0" t="n">
        <v>83333</v>
      </c>
      <c r="C60" s="0" t="n">
        <v>83333</v>
      </c>
      <c r="D60" s="0" t="n">
        <v>83333</v>
      </c>
      <c r="E60" s="0" t="n">
        <v>93333</v>
      </c>
      <c r="F60" s="0" t="n">
        <v>93333</v>
      </c>
      <c r="G60" s="0" t="n">
        <v>93333</v>
      </c>
      <c r="H60" s="0" t="n">
        <v>90000</v>
      </c>
      <c r="I60" s="0" t="n">
        <v>90000</v>
      </c>
      <c r="J60" s="0" t="n">
        <v>90000</v>
      </c>
      <c r="K60" s="0" t="n">
        <v>82333</v>
      </c>
      <c r="L60" s="0" t="n">
        <v>82333</v>
      </c>
      <c r="M60" s="0" t="n">
        <v>82333</v>
      </c>
    </row>
    <row r="61" customFormat="false" ht="15" hidden="false" customHeight="false" outlineLevel="0" collapsed="false">
      <c r="A61" s="0" t="s">
        <v>175</v>
      </c>
      <c r="B61" s="0" t="n">
        <v>507000</v>
      </c>
      <c r="C61" s="0" t="n">
        <v>536000</v>
      </c>
      <c r="D61" s="0" t="n">
        <v>547000</v>
      </c>
      <c r="E61" s="0" t="n">
        <v>507000</v>
      </c>
      <c r="F61" s="0" t="n">
        <v>538000</v>
      </c>
      <c r="G61" s="0" t="n">
        <v>569000</v>
      </c>
      <c r="H61" s="0" t="n">
        <v>0</v>
      </c>
      <c r="I61" s="0" t="n">
        <v>0</v>
      </c>
      <c r="J61" s="0" t="n">
        <v>0</v>
      </c>
      <c r="K61" s="0" t="n">
        <v>0</v>
      </c>
      <c r="L61" s="0" t="n">
        <v>0</v>
      </c>
      <c r="M61" s="0" t="n">
        <v>0</v>
      </c>
    </row>
    <row r="62" customFormat="false" ht="15" hidden="false" customHeight="false" outlineLevel="0" collapsed="false">
      <c r="A62" s="0" t="s">
        <v>176</v>
      </c>
      <c r="B62" s="0" t="n">
        <v>41667</v>
      </c>
      <c r="C62" s="0" t="n">
        <v>41667</v>
      </c>
      <c r="D62" s="0" t="n">
        <v>41667</v>
      </c>
      <c r="E62" s="0" t="n">
        <v>41667</v>
      </c>
      <c r="F62" s="0" t="n">
        <v>41667</v>
      </c>
      <c r="G62" s="0" t="n">
        <v>41667</v>
      </c>
      <c r="H62" s="0" t="n">
        <v>41667</v>
      </c>
      <c r="I62" s="0" t="n">
        <v>41667</v>
      </c>
      <c r="J62" s="0" t="n">
        <v>41667</v>
      </c>
      <c r="K62" s="0" t="n">
        <v>41667</v>
      </c>
      <c r="L62" s="0" t="n">
        <v>41667</v>
      </c>
      <c r="M62" s="0" t="n">
        <v>41667</v>
      </c>
    </row>
    <row r="63" customFormat="false" ht="15" hidden="false" customHeight="false" outlineLevel="0" collapsed="false">
      <c r="A63" s="0" t="s">
        <v>177</v>
      </c>
      <c r="B63" s="0" t="n">
        <v>37000</v>
      </c>
      <c r="C63" s="0" t="n">
        <v>41000</v>
      </c>
      <c r="D63" s="0" t="n">
        <v>35000</v>
      </c>
      <c r="E63" s="0" t="n">
        <v>28000</v>
      </c>
      <c r="F63" s="0" t="n">
        <v>34000</v>
      </c>
      <c r="G63" s="0" t="n">
        <v>39000</v>
      </c>
      <c r="H63" s="0" t="n">
        <v>0</v>
      </c>
      <c r="I63" s="0" t="n">
        <v>0</v>
      </c>
      <c r="J63" s="0" t="n">
        <v>0</v>
      </c>
      <c r="K63" s="0" t="n">
        <v>0</v>
      </c>
      <c r="L63" s="0" t="n">
        <v>0</v>
      </c>
      <c r="M63" s="0" t="n">
        <v>0</v>
      </c>
    </row>
  </sheetData>
  <mergeCells count="14">
    <mergeCell ref="A1:G1"/>
    <mergeCell ref="A2:G2"/>
    <mergeCell ref="A3:G3"/>
    <mergeCell ref="A5:G5"/>
    <mergeCell ref="A8:G8"/>
    <mergeCell ref="A24:G24"/>
    <mergeCell ref="A41:G41"/>
    <mergeCell ref="B42:G42"/>
    <mergeCell ref="B43:G43"/>
    <mergeCell ref="B44:G44"/>
    <mergeCell ref="B45:G45"/>
    <mergeCell ref="B46:G46"/>
    <mergeCell ref="A48:G48"/>
    <mergeCell ref="A49:G49"/>
  </mergeCells>
  <conditionalFormatting sqref="B11:B22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conditionalFormatting sqref="C11:C22">
    <cfRule type="cellIs" priority="4" operator="greaterThan" aboveAverage="0" equalAverage="0" bottom="0" percent="0" rank="0" text="" dxfId="0">
      <formula>0</formula>
    </cfRule>
    <cfRule type="cellIs" priority="5" operator="lessThan" aboveAverage="0" equalAverage="0" bottom="0" percent="0" rank="0" text="" dxfId="1">
      <formula>0</formula>
    </cfRule>
  </conditionalFormatting>
  <conditionalFormatting sqref="D11:D22">
    <cfRule type="cellIs" priority="6" operator="greaterThan" aboveAverage="0" equalAverage="0" bottom="0" percent="0" rank="0" text="" dxfId="0">
      <formula>0</formula>
    </cfRule>
    <cfRule type="cellIs" priority="7" operator="lessThan" aboveAverage="0" equalAverage="0" bottom="0" percent="0" rank="0" text="" dxfId="1">
      <formula>0</formula>
    </cfRule>
  </conditionalFormatting>
  <conditionalFormatting sqref="E11:E22">
    <cfRule type="cellIs" priority="8" operator="greaterThan" aboveAverage="0" equalAverage="0" bottom="0" percent="0" rank="0" text="" dxfId="0">
      <formula>0</formula>
    </cfRule>
    <cfRule type="cellIs" priority="9" operator="lessThan" aboveAverage="0" equalAverage="0" bottom="0" percent="0" rank="0" text="" dxfId="1">
      <formula>0</formula>
    </cfRule>
  </conditionalFormatting>
  <conditionalFormatting sqref="D27:D39">
    <cfRule type="cellIs" priority="10" operator="greaterThan" aboveAverage="0" equalAverage="0" bottom="0" percent="0" rank="0" text="" dxfId="0">
      <formula>0</formula>
    </cfRule>
    <cfRule type="cellIs" priority="11" operator="lessThan" aboveAverage="0" equalAverage="0" bottom="0" percent="0" rank="0" text="" dxfId="1">
      <formula>0</formula>
    </cfRule>
  </conditionalFormatting>
  <hyperlinks>
    <hyperlink ref="A1" r:id="rId1" display="FINATUNE — finatune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2026-06-26T19:17:55Z</dcterms:created>
  <dc:creator>openpyxl</dc:creator>
  <dc:description/>
  <dc:language>en-US</dc:language>
  <cp:lastModifiedBy/>
  <dcterms:modified xsi:type="dcterms:W3CDTF">2026-06-26T19:18:01Z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